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StephenMander\OneDrive - mander.biz\Desktop\Golf 2025\"/>
    </mc:Choice>
  </mc:AlternateContent>
  <xr:revisionPtr revIDLastSave="0" documentId="8_{C7AB2E01-DE77-4486-8E7A-7E5B05DBEDDD}" xr6:coauthVersionLast="47" xr6:coauthVersionMax="47" xr10:uidLastSave="{00000000-0000-0000-0000-000000000000}"/>
  <bookViews>
    <workbookView xWindow="444" yWindow="24" windowWidth="22596" windowHeight="13656" tabRatio="916" firstSheet="1" activeTab="7" xr2:uid="{00000000-000D-0000-FFFF-FFFF00000000}"/>
  </bookViews>
  <sheets>
    <sheet name="Input" sheetId="86" state="hidden" r:id="rId1"/>
    <sheet name="Order Of Play (Auto)" sheetId="71" r:id="rId2"/>
    <sheet name="Partner Test" sheetId="74" r:id="rId3"/>
    <sheet name="Order Of Play (Manual)" sheetId="107" r:id="rId4"/>
    <sheet name="Standings - Overall" sheetId="6" r:id="rId5"/>
    <sheet name="Awards" sheetId="104" r:id="rId6"/>
    <sheet name="Standings - Day #1" sheetId="39" r:id="rId7"/>
    <sheet name="Standings - Day #2" sheetId="40" r:id="rId8"/>
    <sheet name="Scores" sheetId="7" r:id="rId9"/>
    <sheet name="Powerpoint Data" sheetId="100" state="hidden" r:id="rId10"/>
    <sheet name="Game Templates" sheetId="41" state="hidden" r:id="rId11"/>
    <sheet name="Captain's Cup" sheetId="34" r:id="rId12"/>
    <sheet name="Pink Ball" sheetId="94" r:id="rId13"/>
    <sheet name="Pink Ball (Old)" sheetId="101" r:id="rId14"/>
    <sheet name="Texas Scramble" sheetId="98" r:id="rId15"/>
    <sheet name="Player Analysis" sheetId="72" r:id="rId16"/>
    <sheet name="Dermot" sheetId="55" r:id="rId17"/>
    <sheet name="Tom" sheetId="52" r:id="rId18"/>
    <sheet name="Steve" sheetId="49" r:id="rId19"/>
    <sheet name="Jeff" sheetId="48" r:id="rId20"/>
    <sheet name="Rich B" sheetId="61" r:id="rId21"/>
    <sheet name="Neil" sheetId="47" r:id="rId22"/>
    <sheet name="Rich M" sheetId="60" r:id="rId23"/>
    <sheet name="Cormac" sheetId="56" r:id="rId24"/>
    <sheet name="Stewart" sheetId="95" r:id="rId25"/>
    <sheet name="Derek" sheetId="50" r:id="rId26"/>
    <sheet name="Paul" sheetId="54" r:id="rId27"/>
    <sheet name="Aaron" sheetId="102" r:id="rId28"/>
    <sheet name="Paddy" sheetId="58" state="hidden" r:id="rId29"/>
    <sheet name="Joel" sheetId="59" state="hidden" r:id="rId30"/>
    <sheet name="Alan" sheetId="57" r:id="rId31"/>
    <sheet name="Phil" sheetId="51" r:id="rId32"/>
    <sheet name="Phil &amp; Slimer" sheetId="90" state="hidden" r:id="rId33"/>
    <sheet name="Slimer" sheetId="106" r:id="rId34"/>
    <sheet name="Casper" sheetId="105" r:id="rId35"/>
    <sheet name="Composite Player (Team)" sheetId="91" state="hidden" r:id="rId36"/>
    <sheet name="Alan &amp; Casper" sheetId="89" state="hidden" r:id="rId37"/>
    <sheet name="Unused Player #1" sheetId="53" state="hidden" r:id="rId38"/>
    <sheet name="Unused Player #2" sheetId="46" state="hidden" r:id="rId39"/>
    <sheet name="New Eltham Nadgers" sheetId="42" r:id="rId40"/>
    <sheet name="The Green Jackets" sheetId="63" r:id="rId41"/>
    <sheet name="The Lamb Shanks" sheetId="68" r:id="rId42"/>
    <sheet name="Two Hookers" sheetId="67" r:id="rId43"/>
    <sheet name="Dulverton Dickheads" sheetId="66" r:id="rId44"/>
    <sheet name="The Double D's" sheetId="64" r:id="rId45"/>
    <sheet name="PuttGPT" sheetId="62" r:id="rId46"/>
    <sheet name="The Ghoulfers" sheetId="65" r:id="rId47"/>
    <sheet name="Pair Template" sheetId="69" state="hidden" r:id="rId48"/>
    <sheet name="The Ghostbusters" sheetId="108" r:id="rId49"/>
    <sheet name="The Friendly Ghosts" sheetId="109" r:id="rId50"/>
    <sheet name="Course" sheetId="25" r:id="rId51"/>
    <sheet name="Lists" sheetId="77" r:id="rId52"/>
    <sheet name="Sheet 01573030" sheetId="103" r:id="rId53"/>
  </sheets>
  <definedNames>
    <definedName name="_xlnm._FilterDatabase" localSheetId="15" hidden="1">'Player Analysis'!$B$3:$Q$19</definedName>
    <definedName name="LeftTeam">Lists!$F$2:$F$12</definedName>
    <definedName name="PinkBall">Lists!$J$2:$J$20</definedName>
    <definedName name="PinkBallFull">Lists!$J$2:$K$20</definedName>
    <definedName name="Players">OFFSET(Lists!$A$1,1,0,20-COUNTBLANK(Lists!$A$1:$A$21),2)</definedName>
    <definedName name="RightTeam">Lists!$H$2:$H$12</definedName>
    <definedName name="Teams">OFFSET(Lists!$D$1,1,0,2,1)</definedName>
    <definedName name="TeeSlot1">'Partner Test'!$N$23:$Y$23</definedName>
    <definedName name="TeeSlot2">'Partner Test'!$N$24:$Y$24</definedName>
    <definedName name="TeeSlot3">'Partner Test'!$N$25:$Y$25</definedName>
    <definedName name="TeeSlot4">'Partner Test'!$N$26:$Y$26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29" i="52" l="1"/>
  <c r="V9" i="109"/>
  <c r="U9" i="109"/>
  <c r="O9" i="109"/>
  <c r="M9" i="109"/>
  <c r="L9" i="109"/>
  <c r="K9" i="109"/>
  <c r="E9" i="109"/>
  <c r="C9" i="109"/>
  <c r="I5" i="109"/>
  <c r="B2" i="109"/>
  <c r="V9" i="108"/>
  <c r="U9" i="108"/>
  <c r="O9" i="108"/>
  <c r="M9" i="108"/>
  <c r="L9" i="108"/>
  <c r="K9" i="108"/>
  <c r="E9" i="108"/>
  <c r="C9" i="108"/>
  <c r="I5" i="108"/>
  <c r="B2" i="108"/>
  <c r="Z4" i="74"/>
  <c r="V4" i="74"/>
  <c r="L14" i="74"/>
  <c r="L18" i="74"/>
  <c r="B31" i="74"/>
  <c r="B29" i="74"/>
  <c r="B24" i="74"/>
  <c r="B22" i="74"/>
  <c r="B17" i="74"/>
  <c r="B15" i="74"/>
  <c r="B8" i="74"/>
  <c r="B10" i="74"/>
  <c r="J32" i="107"/>
  <c r="J31" i="107"/>
  <c r="F31" i="107"/>
  <c r="J30" i="107"/>
  <c r="F30" i="107"/>
  <c r="J29" i="107"/>
  <c r="F29" i="107"/>
  <c r="J25" i="107"/>
  <c r="F25" i="107"/>
  <c r="J24" i="107"/>
  <c r="F24" i="107"/>
  <c r="J23" i="107"/>
  <c r="J22" i="107"/>
  <c r="F22" i="107"/>
  <c r="J18" i="107"/>
  <c r="F18" i="107"/>
  <c r="J17" i="107"/>
  <c r="F17" i="107"/>
  <c r="J16" i="107"/>
  <c r="F16" i="107"/>
  <c r="J15" i="107"/>
  <c r="F15" i="107"/>
  <c r="K13" i="107"/>
  <c r="K20" i="107" s="1"/>
  <c r="K27" i="107" s="1"/>
  <c r="G13" i="107"/>
  <c r="G20" i="107" s="1"/>
  <c r="G27" i="107" s="1"/>
  <c r="C13" i="107"/>
  <c r="C20" i="107" s="1"/>
  <c r="C27" i="107" s="1"/>
  <c r="J11" i="107"/>
  <c r="F11" i="107"/>
  <c r="J10" i="107"/>
  <c r="F10" i="107"/>
  <c r="J9" i="107"/>
  <c r="F9" i="107"/>
  <c r="J8" i="107"/>
  <c r="F8" i="107"/>
  <c r="O28" i="106"/>
  <c r="O27" i="106"/>
  <c r="O26" i="106"/>
  <c r="O25" i="106"/>
  <c r="O24" i="106"/>
  <c r="O23" i="106"/>
  <c r="O22" i="106"/>
  <c r="O21" i="106"/>
  <c r="O20" i="106"/>
  <c r="O19" i="106"/>
  <c r="O18" i="106"/>
  <c r="O17" i="106"/>
  <c r="O16" i="106"/>
  <c r="O15" i="106"/>
  <c r="O14" i="106"/>
  <c r="O13" i="106"/>
  <c r="O12" i="106"/>
  <c r="O11" i="106"/>
  <c r="B2" i="106"/>
  <c r="B19" i="7" s="1"/>
  <c r="AR19" i="7" s="1"/>
  <c r="B2" i="95"/>
  <c r="B17" i="7" s="1"/>
  <c r="BC17" i="7" s="1"/>
  <c r="D3" i="77"/>
  <c r="D2" i="77"/>
  <c r="O28" i="105"/>
  <c r="O27" i="105"/>
  <c r="O26" i="105"/>
  <c r="O25" i="105"/>
  <c r="O24" i="105"/>
  <c r="O23" i="105"/>
  <c r="O22" i="105"/>
  <c r="O21" i="105"/>
  <c r="O20" i="105"/>
  <c r="O19" i="105"/>
  <c r="O18" i="105"/>
  <c r="O17" i="105"/>
  <c r="O16" i="105"/>
  <c r="O15" i="105"/>
  <c r="O14" i="105"/>
  <c r="O13" i="105"/>
  <c r="O12" i="105"/>
  <c r="O11" i="105"/>
  <c r="B2" i="105"/>
  <c r="B18" i="7" s="1"/>
  <c r="AR18" i="7" s="1"/>
  <c r="J5" i="101"/>
  <c r="I5" i="101"/>
  <c r="H5" i="101"/>
  <c r="G5" i="101"/>
  <c r="F5" i="101"/>
  <c r="E5" i="101"/>
  <c r="D5" i="101"/>
  <c r="C5" i="101"/>
  <c r="J4" i="101"/>
  <c r="I4" i="101"/>
  <c r="H4" i="101"/>
  <c r="G4" i="101"/>
  <c r="F4" i="101"/>
  <c r="E4" i="101"/>
  <c r="D4" i="101"/>
  <c r="C4" i="101"/>
  <c r="I27" i="74"/>
  <c r="H27" i="74"/>
  <c r="I20" i="74"/>
  <c r="H20" i="74"/>
  <c r="I13" i="74"/>
  <c r="H13" i="74"/>
  <c r="I6" i="74"/>
  <c r="F27" i="74"/>
  <c r="E27" i="74"/>
  <c r="F20" i="74"/>
  <c r="E20" i="74"/>
  <c r="F13" i="74"/>
  <c r="E13" i="74"/>
  <c r="F6" i="74"/>
  <c r="H6" i="74"/>
  <c r="E6" i="74"/>
  <c r="C27" i="74"/>
  <c r="B27" i="74"/>
  <c r="C20" i="74"/>
  <c r="B20" i="74"/>
  <c r="C13" i="74"/>
  <c r="B13" i="74"/>
  <c r="C6" i="74"/>
  <c r="B6" i="74"/>
  <c r="BE17" i="7"/>
  <c r="BD17" i="7"/>
  <c r="I12" i="106"/>
  <c r="I28" i="106"/>
  <c r="I27" i="105"/>
  <c r="I21" i="106"/>
  <c r="I20" i="105"/>
  <c r="I22" i="106"/>
  <c r="I26" i="105"/>
  <c r="I13" i="106"/>
  <c r="I12" i="105"/>
  <c r="I28" i="105"/>
  <c r="I14" i="106"/>
  <c r="I13" i="105"/>
  <c r="I15" i="106"/>
  <c r="I14" i="105"/>
  <c r="I16" i="106"/>
  <c r="I15" i="105"/>
  <c r="I17" i="106"/>
  <c r="I16" i="105"/>
  <c r="I18" i="106"/>
  <c r="I17" i="105"/>
  <c r="I19" i="106"/>
  <c r="I18" i="105"/>
  <c r="I20" i="106"/>
  <c r="I19" i="105"/>
  <c r="I21" i="105"/>
  <c r="I23" i="106"/>
  <c r="I22" i="105"/>
  <c r="I24" i="106"/>
  <c r="I23" i="105"/>
  <c r="I25" i="106"/>
  <c r="I24" i="105"/>
  <c r="I26" i="106"/>
  <c r="I25" i="105"/>
  <c r="I27" i="106"/>
  <c r="I11" i="106"/>
  <c r="I11" i="105"/>
  <c r="D11" i="105"/>
  <c r="C25" i="74"/>
  <c r="L17" i="107"/>
  <c r="H31" i="107"/>
  <c r="C15" i="107"/>
  <c r="L24" i="107"/>
  <c r="C17" i="107"/>
  <c r="H30" i="107"/>
  <c r="C11" i="107"/>
  <c r="H24" i="107"/>
  <c r="H17" i="107"/>
  <c r="H16" i="107"/>
  <c r="H10" i="107"/>
  <c r="H18" i="107"/>
  <c r="L31" i="107"/>
  <c r="L29" i="107"/>
  <c r="H25" i="107"/>
  <c r="L15" i="107"/>
  <c r="H22" i="107"/>
  <c r="C24" i="107"/>
  <c r="D16" i="107"/>
  <c r="H23" i="107"/>
  <c r="H9" i="107"/>
  <c r="C30" i="107"/>
  <c r="H32" i="107"/>
  <c r="H15" i="107"/>
  <c r="C25" i="107"/>
  <c r="L16" i="107"/>
  <c r="H8" i="107"/>
  <c r="L9" i="107"/>
  <c r="H29" i="107"/>
  <c r="L8" i="107"/>
  <c r="L30" i="107"/>
  <c r="L11" i="107"/>
  <c r="L32" i="107"/>
  <c r="C10" i="107"/>
  <c r="L25" i="107"/>
  <c r="L22" i="107"/>
  <c r="H11" i="107"/>
  <c r="L23" i="107"/>
  <c r="C9" i="107"/>
  <c r="C29" i="107"/>
  <c r="C23" i="107"/>
  <c r="L10" i="107"/>
  <c r="L18" i="107"/>
  <c r="W5" i="109"/>
  <c r="W5" i="108"/>
  <c r="BF17" i="7" l="1"/>
  <c r="BC19" i="7"/>
  <c r="BC18" i="7"/>
  <c r="I29" i="105"/>
  <c r="I29" i="106"/>
  <c r="J21" i="107"/>
  <c r="J7" i="107"/>
  <c r="J14" i="107"/>
  <c r="J28" i="107"/>
  <c r="F32" i="71"/>
  <c r="F31" i="71"/>
  <c r="F30" i="71"/>
  <c r="F29" i="71"/>
  <c r="F25" i="71"/>
  <c r="F24" i="71"/>
  <c r="F23" i="71"/>
  <c r="F22" i="71"/>
  <c r="F18" i="71"/>
  <c r="F17" i="71"/>
  <c r="F16" i="71"/>
  <c r="F15" i="71"/>
  <c r="F11" i="71"/>
  <c r="F10" i="71"/>
  <c r="F8" i="71"/>
  <c r="F9" i="71"/>
  <c r="AB4" i="74"/>
  <c r="AA4" i="74"/>
  <c r="Y4" i="74"/>
  <c r="X4" i="74"/>
  <c r="W4" i="74"/>
  <c r="U4" i="74"/>
  <c r="T4" i="74"/>
  <c r="S4" i="74"/>
  <c r="R4" i="74"/>
  <c r="Q4" i="74"/>
  <c r="P4" i="74"/>
  <c r="O4" i="74"/>
  <c r="N4" i="74"/>
  <c r="M4" i="74"/>
  <c r="L20" i="74"/>
  <c r="L19" i="74"/>
  <c r="L17" i="74"/>
  <c r="L16" i="74"/>
  <c r="L15" i="74"/>
  <c r="L13" i="74"/>
  <c r="L12" i="74"/>
  <c r="L11" i="74"/>
  <c r="L10" i="74"/>
  <c r="L9" i="74"/>
  <c r="L8" i="74"/>
  <c r="L7" i="74"/>
  <c r="L6" i="74"/>
  <c r="L5" i="74"/>
  <c r="D15" i="107"/>
  <c r="D23" i="107"/>
  <c r="D9" i="107"/>
  <c r="D25" i="107"/>
  <c r="D29" i="107"/>
  <c r="D30" i="107"/>
  <c r="C18" i="107"/>
  <c r="C8" i="107"/>
  <c r="D17" i="107"/>
  <c r="D31" i="107"/>
  <c r="D10" i="107"/>
  <c r="C22" i="107"/>
  <c r="D24" i="107"/>
  <c r="D11" i="107"/>
  <c r="C32" i="107"/>
  <c r="I29" i="102" l="1"/>
  <c r="D29" i="102"/>
  <c r="Y28" i="102"/>
  <c r="X28" i="102"/>
  <c r="W28" i="102"/>
  <c r="V28" i="102"/>
  <c r="U28" i="102"/>
  <c r="T28" i="102"/>
  <c r="O28" i="102"/>
  <c r="M28" i="102"/>
  <c r="J28" i="102" s="1"/>
  <c r="R28" i="102" s="1"/>
  <c r="Q28" i="102" s="1"/>
  <c r="K28" i="102"/>
  <c r="F28" i="102"/>
  <c r="C28" i="102"/>
  <c r="E28" i="102" s="1"/>
  <c r="H28" i="102" s="1"/>
  <c r="G28" i="102" s="1"/>
  <c r="Y27" i="102"/>
  <c r="X27" i="102"/>
  <c r="W27" i="102"/>
  <c r="V27" i="102"/>
  <c r="U27" i="102"/>
  <c r="T27" i="102"/>
  <c r="O27" i="102"/>
  <c r="M27" i="102"/>
  <c r="J27" i="102" s="1"/>
  <c r="R27" i="102" s="1"/>
  <c r="Q27" i="102" s="1"/>
  <c r="K27" i="102"/>
  <c r="F27" i="102"/>
  <c r="C27" i="102"/>
  <c r="E27" i="102" s="1"/>
  <c r="H27" i="102" s="1"/>
  <c r="G27" i="102" s="1"/>
  <c r="Y26" i="102"/>
  <c r="X26" i="102"/>
  <c r="W26" i="102"/>
  <c r="V26" i="102"/>
  <c r="U26" i="102"/>
  <c r="T26" i="102"/>
  <c r="O26" i="102"/>
  <c r="M26" i="102"/>
  <c r="K26" i="102"/>
  <c r="J26" i="102"/>
  <c r="R26" i="102" s="1"/>
  <c r="Q26" i="102" s="1"/>
  <c r="F26" i="102"/>
  <c r="C26" i="102"/>
  <c r="E26" i="102" s="1"/>
  <c r="H26" i="102" s="1"/>
  <c r="G26" i="102" s="1"/>
  <c r="Y25" i="102"/>
  <c r="X25" i="102"/>
  <c r="W25" i="102"/>
  <c r="V25" i="102"/>
  <c r="U25" i="102"/>
  <c r="T25" i="102"/>
  <c r="O25" i="102"/>
  <c r="M25" i="102"/>
  <c r="J25" i="102" s="1"/>
  <c r="R25" i="102" s="1"/>
  <c r="Q25" i="102" s="1"/>
  <c r="K25" i="102"/>
  <c r="F25" i="102"/>
  <c r="C25" i="102"/>
  <c r="E25" i="102" s="1"/>
  <c r="H25" i="102" s="1"/>
  <c r="G25" i="102" s="1"/>
  <c r="Y24" i="102"/>
  <c r="X24" i="102"/>
  <c r="W24" i="102"/>
  <c r="V24" i="102"/>
  <c r="U24" i="102"/>
  <c r="T24" i="102"/>
  <c r="O24" i="102"/>
  <c r="M24" i="102"/>
  <c r="J24" i="102" s="1"/>
  <c r="R24" i="102" s="1"/>
  <c r="Q24" i="102" s="1"/>
  <c r="K24" i="102"/>
  <c r="F24" i="102"/>
  <c r="C24" i="102"/>
  <c r="E24" i="102" s="1"/>
  <c r="H24" i="102" s="1"/>
  <c r="G24" i="102" s="1"/>
  <c r="Y23" i="102"/>
  <c r="X23" i="102"/>
  <c r="W23" i="102"/>
  <c r="V23" i="102"/>
  <c r="U23" i="102"/>
  <c r="T23" i="102"/>
  <c r="O23" i="102"/>
  <c r="M23" i="102"/>
  <c r="J23" i="102" s="1"/>
  <c r="R23" i="102" s="1"/>
  <c r="Q23" i="102" s="1"/>
  <c r="K23" i="102"/>
  <c r="F23" i="102"/>
  <c r="C23" i="102"/>
  <c r="E23" i="102" s="1"/>
  <c r="H23" i="102" s="1"/>
  <c r="G23" i="102" s="1"/>
  <c r="Y22" i="102"/>
  <c r="X22" i="102"/>
  <c r="W22" i="102"/>
  <c r="V22" i="102"/>
  <c r="U22" i="102"/>
  <c r="T22" i="102"/>
  <c r="O22" i="102"/>
  <c r="M22" i="102"/>
  <c r="J22" i="102" s="1"/>
  <c r="R22" i="102" s="1"/>
  <c r="Q22" i="102" s="1"/>
  <c r="K22" i="102"/>
  <c r="F22" i="102"/>
  <c r="C22" i="102"/>
  <c r="E22" i="102" s="1"/>
  <c r="H22" i="102" s="1"/>
  <c r="G22" i="102" s="1"/>
  <c r="Y21" i="102"/>
  <c r="X21" i="102"/>
  <c r="W21" i="102"/>
  <c r="V21" i="102"/>
  <c r="U21" i="102"/>
  <c r="T21" i="102"/>
  <c r="O21" i="102"/>
  <c r="M21" i="102"/>
  <c r="J21" i="102" s="1"/>
  <c r="R21" i="102" s="1"/>
  <c r="Q21" i="102" s="1"/>
  <c r="K21" i="102"/>
  <c r="F21" i="102"/>
  <c r="C21" i="102"/>
  <c r="E21" i="102" s="1"/>
  <c r="H21" i="102" s="1"/>
  <c r="G21" i="102" s="1"/>
  <c r="Y20" i="102"/>
  <c r="X20" i="102"/>
  <c r="W20" i="102"/>
  <c r="V20" i="102"/>
  <c r="U20" i="102"/>
  <c r="T20" i="102"/>
  <c r="O20" i="102"/>
  <c r="M20" i="102"/>
  <c r="J20" i="102" s="1"/>
  <c r="R20" i="102" s="1"/>
  <c r="Q20" i="102" s="1"/>
  <c r="K20" i="102"/>
  <c r="F20" i="102"/>
  <c r="C20" i="102"/>
  <c r="E20" i="102" s="1"/>
  <c r="H20" i="102" s="1"/>
  <c r="G20" i="102" s="1"/>
  <c r="Y19" i="102"/>
  <c r="X19" i="102"/>
  <c r="W19" i="102"/>
  <c r="V19" i="102"/>
  <c r="U19" i="102"/>
  <c r="T19" i="102"/>
  <c r="O19" i="102"/>
  <c r="M19" i="102"/>
  <c r="J19" i="102" s="1"/>
  <c r="R19" i="102" s="1"/>
  <c r="Q19" i="102" s="1"/>
  <c r="K19" i="102"/>
  <c r="F19" i="102"/>
  <c r="C19" i="102"/>
  <c r="E19" i="102" s="1"/>
  <c r="H19" i="102" s="1"/>
  <c r="G19" i="102" s="1"/>
  <c r="Y18" i="102"/>
  <c r="X18" i="102"/>
  <c r="W18" i="102"/>
  <c r="V18" i="102"/>
  <c r="U18" i="102"/>
  <c r="T18" i="102"/>
  <c r="O18" i="102"/>
  <c r="M18" i="102"/>
  <c r="J18" i="102" s="1"/>
  <c r="R18" i="102" s="1"/>
  <c r="Q18" i="102" s="1"/>
  <c r="K18" i="102"/>
  <c r="F18" i="102"/>
  <c r="C18" i="102"/>
  <c r="E18" i="102" s="1"/>
  <c r="H18" i="102" s="1"/>
  <c r="G18" i="102" s="1"/>
  <c r="Y17" i="102"/>
  <c r="X17" i="102"/>
  <c r="W17" i="102"/>
  <c r="V17" i="102"/>
  <c r="U17" i="102"/>
  <c r="T17" i="102"/>
  <c r="O17" i="102"/>
  <c r="M17" i="102"/>
  <c r="K17" i="102"/>
  <c r="J17" i="102"/>
  <c r="R17" i="102" s="1"/>
  <c r="Q17" i="102" s="1"/>
  <c r="F17" i="102"/>
  <c r="C17" i="102"/>
  <c r="E17" i="102" s="1"/>
  <c r="H17" i="102" s="1"/>
  <c r="G17" i="102" s="1"/>
  <c r="Y16" i="102"/>
  <c r="X16" i="102"/>
  <c r="W16" i="102"/>
  <c r="V16" i="102"/>
  <c r="U16" i="102"/>
  <c r="T16" i="102"/>
  <c r="O16" i="102"/>
  <c r="M16" i="102"/>
  <c r="J16" i="102" s="1"/>
  <c r="R16" i="102" s="1"/>
  <c r="Q16" i="102" s="1"/>
  <c r="K16" i="102"/>
  <c r="F16" i="102"/>
  <c r="C16" i="102"/>
  <c r="E16" i="102" s="1"/>
  <c r="H16" i="102" s="1"/>
  <c r="G16" i="102" s="1"/>
  <c r="Y15" i="102"/>
  <c r="X15" i="102"/>
  <c r="W15" i="102"/>
  <c r="V15" i="102"/>
  <c r="U15" i="102"/>
  <c r="T15" i="102"/>
  <c r="O15" i="102"/>
  <c r="M15" i="102"/>
  <c r="J15" i="102" s="1"/>
  <c r="R15" i="102" s="1"/>
  <c r="Q15" i="102" s="1"/>
  <c r="K15" i="102"/>
  <c r="F15" i="102"/>
  <c r="C15" i="102"/>
  <c r="E15" i="102" s="1"/>
  <c r="H15" i="102" s="1"/>
  <c r="G15" i="102" s="1"/>
  <c r="Y14" i="102"/>
  <c r="X14" i="102"/>
  <c r="W14" i="102"/>
  <c r="V14" i="102"/>
  <c r="U14" i="102"/>
  <c r="T14" i="102"/>
  <c r="O14" i="102"/>
  <c r="M14" i="102"/>
  <c r="J14" i="102" s="1"/>
  <c r="R14" i="102" s="1"/>
  <c r="Q14" i="102" s="1"/>
  <c r="K14" i="102"/>
  <c r="F14" i="102"/>
  <c r="C14" i="102"/>
  <c r="E14" i="102" s="1"/>
  <c r="H14" i="102" s="1"/>
  <c r="G14" i="102" s="1"/>
  <c r="Y13" i="102"/>
  <c r="X13" i="102"/>
  <c r="W13" i="102"/>
  <c r="V13" i="102"/>
  <c r="U13" i="102"/>
  <c r="T13" i="102"/>
  <c r="O13" i="102"/>
  <c r="M13" i="102"/>
  <c r="J13" i="102" s="1"/>
  <c r="R13" i="102" s="1"/>
  <c r="Q13" i="102" s="1"/>
  <c r="K13" i="102"/>
  <c r="F13" i="102"/>
  <c r="C13" i="102"/>
  <c r="E13" i="102" s="1"/>
  <c r="H13" i="102" s="1"/>
  <c r="G13" i="102" s="1"/>
  <c r="Y12" i="102"/>
  <c r="X12" i="102"/>
  <c r="W12" i="102"/>
  <c r="V12" i="102"/>
  <c r="U12" i="102"/>
  <c r="T12" i="102"/>
  <c r="O12" i="102"/>
  <c r="M12" i="102"/>
  <c r="J12" i="102" s="1"/>
  <c r="R12" i="102" s="1"/>
  <c r="Q12" i="102" s="1"/>
  <c r="K12" i="102"/>
  <c r="F12" i="102"/>
  <c r="C12" i="102"/>
  <c r="E12" i="102" s="1"/>
  <c r="H12" i="102" s="1"/>
  <c r="G12" i="102" s="1"/>
  <c r="Y11" i="102"/>
  <c r="X11" i="102"/>
  <c r="W11" i="102"/>
  <c r="V11" i="102"/>
  <c r="U11" i="102"/>
  <c r="T11" i="102"/>
  <c r="O11" i="102"/>
  <c r="M11" i="102"/>
  <c r="J11" i="102" s="1"/>
  <c r="R11" i="102" s="1"/>
  <c r="K11" i="102"/>
  <c r="F11" i="102"/>
  <c r="C11" i="102"/>
  <c r="E11" i="102" s="1"/>
  <c r="B2" i="102"/>
  <c r="B16" i="7" s="1"/>
  <c r="BC16" i="7" s="1"/>
  <c r="I5" i="66"/>
  <c r="J6" i="101"/>
  <c r="I6" i="101"/>
  <c r="H6" i="101"/>
  <c r="G6" i="101"/>
  <c r="G23" i="101" s="1"/>
  <c r="F6" i="101"/>
  <c r="E6" i="101"/>
  <c r="E24" i="101" s="1"/>
  <c r="D6" i="101"/>
  <c r="D17" i="101" s="1"/>
  <c r="C6" i="101"/>
  <c r="C24" i="101" s="1"/>
  <c r="BE16" i="7"/>
  <c r="BD16" i="7"/>
  <c r="D8" i="107"/>
  <c r="W5" i="62"/>
  <c r="W5" i="66"/>
  <c r="W5" i="63"/>
  <c r="W5" i="42"/>
  <c r="W5" i="64"/>
  <c r="D32" i="107"/>
  <c r="W5" i="65"/>
  <c r="W5" i="68"/>
  <c r="D22" i="107"/>
  <c r="W5" i="67"/>
  <c r="D18" i="107"/>
  <c r="BF16" i="7" l="1"/>
  <c r="J20" i="101"/>
  <c r="D23" i="101"/>
  <c r="D14" i="101"/>
  <c r="E23" i="101"/>
  <c r="E14" i="101"/>
  <c r="J23" i="101"/>
  <c r="J17" i="101"/>
  <c r="K29" i="102"/>
  <c r="Q32" i="102" s="1"/>
  <c r="F29" i="102"/>
  <c r="G32" i="102" s="1"/>
  <c r="Q11" i="102"/>
  <c r="Q29" i="102" s="1"/>
  <c r="R29" i="102"/>
  <c r="H11" i="102"/>
  <c r="E29" i="102"/>
  <c r="D20" i="101"/>
  <c r="G19" i="101"/>
  <c r="E20" i="101"/>
  <c r="J29" i="102"/>
  <c r="E11" i="101"/>
  <c r="E17" i="101"/>
  <c r="G22" i="101"/>
  <c r="I15" i="101"/>
  <c r="C21" i="101"/>
  <c r="I21" i="101"/>
  <c r="D12" i="101"/>
  <c r="D15" i="101"/>
  <c r="E10" i="101"/>
  <c r="E13" i="101"/>
  <c r="I14" i="101"/>
  <c r="E16" i="101"/>
  <c r="C17" i="101"/>
  <c r="I17" i="101"/>
  <c r="G18" i="101"/>
  <c r="E19" i="101"/>
  <c r="C20" i="101"/>
  <c r="I20" i="101"/>
  <c r="G21" i="101"/>
  <c r="E22" i="101"/>
  <c r="C23" i="101"/>
  <c r="I23" i="101"/>
  <c r="G24" i="101"/>
  <c r="I12" i="101"/>
  <c r="I18" i="101"/>
  <c r="I24" i="101"/>
  <c r="D18" i="101"/>
  <c r="J18" i="101"/>
  <c r="D21" i="101"/>
  <c r="J21" i="101"/>
  <c r="D24" i="101"/>
  <c r="J24" i="101"/>
  <c r="E9" i="101"/>
  <c r="E12" i="101"/>
  <c r="I13" i="101"/>
  <c r="E15" i="101"/>
  <c r="I16" i="101"/>
  <c r="E18" i="101"/>
  <c r="C19" i="101"/>
  <c r="I19" i="101"/>
  <c r="G20" i="101"/>
  <c r="E21" i="101"/>
  <c r="C22" i="101"/>
  <c r="I22" i="101"/>
  <c r="C18" i="101"/>
  <c r="D13" i="101"/>
  <c r="D16" i="101"/>
  <c r="D19" i="101"/>
  <c r="J19" i="101"/>
  <c r="D22" i="101"/>
  <c r="J22" i="101"/>
  <c r="K28" i="49"/>
  <c r="K27" i="49"/>
  <c r="K26" i="49"/>
  <c r="K25" i="49"/>
  <c r="K24" i="49"/>
  <c r="K23" i="49"/>
  <c r="K22" i="49"/>
  <c r="K21" i="49"/>
  <c r="K20" i="49"/>
  <c r="K19" i="49"/>
  <c r="K18" i="49"/>
  <c r="K17" i="49"/>
  <c r="K16" i="49"/>
  <c r="K15" i="49"/>
  <c r="K14" i="49"/>
  <c r="K13" i="49"/>
  <c r="K12" i="49"/>
  <c r="K28" i="48"/>
  <c r="K27" i="48"/>
  <c r="K26" i="48"/>
  <c r="K25" i="48"/>
  <c r="K24" i="48"/>
  <c r="K23" i="48"/>
  <c r="K22" i="48"/>
  <c r="K21" i="48"/>
  <c r="K20" i="48"/>
  <c r="K19" i="48"/>
  <c r="K18" i="48"/>
  <c r="K17" i="48"/>
  <c r="K16" i="48"/>
  <c r="K15" i="48"/>
  <c r="K14" i="48"/>
  <c r="K13" i="48"/>
  <c r="K12" i="48"/>
  <c r="K28" i="47"/>
  <c r="K27" i="47"/>
  <c r="K26" i="47"/>
  <c r="K25" i="47"/>
  <c r="K24" i="47"/>
  <c r="K23" i="47"/>
  <c r="K22" i="47"/>
  <c r="K21" i="47"/>
  <c r="K20" i="47"/>
  <c r="K19" i="47"/>
  <c r="K18" i="47"/>
  <c r="K17" i="47"/>
  <c r="K16" i="47"/>
  <c r="K15" i="47"/>
  <c r="K14" i="47"/>
  <c r="K13" i="47"/>
  <c r="K12" i="47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28" i="52"/>
  <c r="K27" i="52"/>
  <c r="K26" i="52"/>
  <c r="K25" i="52"/>
  <c r="K24" i="52"/>
  <c r="K23" i="52"/>
  <c r="K22" i="52"/>
  <c r="K21" i="52"/>
  <c r="K20" i="52"/>
  <c r="K19" i="52"/>
  <c r="K18" i="52"/>
  <c r="K17" i="52"/>
  <c r="K16" i="52"/>
  <c r="K15" i="52"/>
  <c r="K14" i="52"/>
  <c r="K13" i="52"/>
  <c r="K12" i="52"/>
  <c r="K28" i="54"/>
  <c r="K27" i="54"/>
  <c r="K26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K28" i="55"/>
  <c r="K27" i="55"/>
  <c r="K26" i="55"/>
  <c r="K25" i="55"/>
  <c r="K24" i="55"/>
  <c r="K23" i="55"/>
  <c r="K22" i="55"/>
  <c r="K21" i="55"/>
  <c r="K20" i="55"/>
  <c r="K19" i="55"/>
  <c r="K18" i="55"/>
  <c r="K17" i="55"/>
  <c r="K16" i="55"/>
  <c r="K15" i="55"/>
  <c r="K14" i="55"/>
  <c r="K13" i="55"/>
  <c r="K12" i="55"/>
  <c r="K28" i="56"/>
  <c r="K27" i="56"/>
  <c r="K26" i="56"/>
  <c r="K25" i="56"/>
  <c r="K24" i="56"/>
  <c r="K23" i="56"/>
  <c r="K22" i="56"/>
  <c r="K21" i="56"/>
  <c r="K20" i="56"/>
  <c r="K19" i="56"/>
  <c r="K18" i="56"/>
  <c r="K17" i="56"/>
  <c r="K16" i="56"/>
  <c r="K15" i="56"/>
  <c r="K14" i="56"/>
  <c r="K13" i="56"/>
  <c r="K12" i="56"/>
  <c r="K28" i="57"/>
  <c r="K27" i="57"/>
  <c r="K26" i="57"/>
  <c r="K25" i="57"/>
  <c r="K24" i="57"/>
  <c r="K23" i="57"/>
  <c r="K22" i="57"/>
  <c r="K21" i="57"/>
  <c r="K20" i="57"/>
  <c r="K19" i="57"/>
  <c r="K18" i="57"/>
  <c r="K17" i="57"/>
  <c r="K16" i="57"/>
  <c r="K15" i="57"/>
  <c r="K14" i="57"/>
  <c r="K13" i="57"/>
  <c r="K12" i="57"/>
  <c r="K28" i="58"/>
  <c r="K27" i="58"/>
  <c r="K26" i="58"/>
  <c r="K25" i="58"/>
  <c r="K24" i="58"/>
  <c r="K23" i="58"/>
  <c r="K22" i="58"/>
  <c r="K21" i="58"/>
  <c r="K20" i="58"/>
  <c r="K19" i="58"/>
  <c r="K18" i="58"/>
  <c r="K17" i="58"/>
  <c r="K16" i="58"/>
  <c r="K15" i="58"/>
  <c r="K14" i="58"/>
  <c r="K13" i="58"/>
  <c r="K12" i="58"/>
  <c r="K28" i="61"/>
  <c r="K27" i="61"/>
  <c r="K26" i="61"/>
  <c r="K25" i="61"/>
  <c r="K24" i="61"/>
  <c r="K23" i="61"/>
  <c r="K22" i="61"/>
  <c r="K21" i="61"/>
  <c r="K20" i="61"/>
  <c r="K19" i="61"/>
  <c r="K18" i="61"/>
  <c r="K17" i="61"/>
  <c r="K16" i="61"/>
  <c r="K15" i="61"/>
  <c r="K14" i="61"/>
  <c r="K13" i="61"/>
  <c r="K12" i="61"/>
  <c r="K28" i="60"/>
  <c r="K27" i="60"/>
  <c r="K26" i="60"/>
  <c r="K25" i="60"/>
  <c r="K24" i="60"/>
  <c r="K23" i="60"/>
  <c r="K22" i="60"/>
  <c r="K21" i="60"/>
  <c r="K20" i="60"/>
  <c r="K19" i="60"/>
  <c r="K18" i="60"/>
  <c r="K17" i="60"/>
  <c r="K16" i="60"/>
  <c r="K15" i="60"/>
  <c r="K14" i="60"/>
  <c r="K13" i="60"/>
  <c r="K12" i="60"/>
  <c r="K28" i="51"/>
  <c r="K27" i="51"/>
  <c r="K26" i="51"/>
  <c r="K25" i="51"/>
  <c r="K24" i="51"/>
  <c r="K23" i="51"/>
  <c r="K22" i="51"/>
  <c r="K21" i="51"/>
  <c r="K20" i="51"/>
  <c r="K19" i="51"/>
  <c r="K18" i="51"/>
  <c r="K17" i="51"/>
  <c r="K16" i="51"/>
  <c r="K15" i="51"/>
  <c r="K14" i="51"/>
  <c r="K13" i="51"/>
  <c r="K12" i="51"/>
  <c r="K28" i="59"/>
  <c r="K27" i="59"/>
  <c r="K26" i="59"/>
  <c r="K25" i="59"/>
  <c r="K24" i="59"/>
  <c r="K23" i="59"/>
  <c r="K22" i="59"/>
  <c r="K21" i="59"/>
  <c r="K20" i="59"/>
  <c r="K19" i="59"/>
  <c r="K18" i="59"/>
  <c r="K17" i="59"/>
  <c r="K16" i="59"/>
  <c r="K15" i="59"/>
  <c r="K14" i="59"/>
  <c r="K13" i="59"/>
  <c r="K12" i="59"/>
  <c r="K28" i="95"/>
  <c r="K27" i="95"/>
  <c r="K26" i="95"/>
  <c r="K25" i="95"/>
  <c r="K24" i="95"/>
  <c r="K23" i="95"/>
  <c r="K22" i="95"/>
  <c r="K21" i="95"/>
  <c r="K20" i="95"/>
  <c r="K19" i="95"/>
  <c r="K18" i="95"/>
  <c r="K17" i="95"/>
  <c r="K16" i="95"/>
  <c r="K15" i="95"/>
  <c r="K14" i="95"/>
  <c r="K13" i="95"/>
  <c r="K12" i="95"/>
  <c r="K11" i="49"/>
  <c r="K11" i="48"/>
  <c r="K11" i="47"/>
  <c r="K11" i="50"/>
  <c r="K11" i="52"/>
  <c r="K11" i="54"/>
  <c r="K11" i="55"/>
  <c r="K11" i="56"/>
  <c r="K11" i="57"/>
  <c r="K11" i="58"/>
  <c r="K11" i="61"/>
  <c r="K11" i="60"/>
  <c r="K11" i="51"/>
  <c r="K11" i="59"/>
  <c r="K11" i="95"/>
  <c r="M11" i="49"/>
  <c r="J11" i="49" s="1"/>
  <c r="M11" i="48"/>
  <c r="J11" i="48" s="1"/>
  <c r="M11" i="47"/>
  <c r="M11" i="50"/>
  <c r="M11" i="52"/>
  <c r="J11" i="52" s="1"/>
  <c r="M11" i="54"/>
  <c r="J11" i="54" s="1"/>
  <c r="M11" i="55"/>
  <c r="M11" i="56"/>
  <c r="J11" i="56" s="1"/>
  <c r="M11" i="57"/>
  <c r="J11" i="57" s="1"/>
  <c r="M11" i="58"/>
  <c r="J11" i="58" s="1"/>
  <c r="M11" i="61"/>
  <c r="J11" i="61" s="1"/>
  <c r="M11" i="60"/>
  <c r="J11" i="60" s="1"/>
  <c r="M11" i="51"/>
  <c r="J11" i="51" s="1"/>
  <c r="M11" i="59"/>
  <c r="J11" i="59" s="1"/>
  <c r="M11" i="95"/>
  <c r="J11" i="95" s="1"/>
  <c r="J11" i="47"/>
  <c r="J11" i="50"/>
  <c r="J11" i="55"/>
  <c r="G11" i="102" l="1"/>
  <c r="G29" i="102" s="1"/>
  <c r="Q30" i="102" s="1"/>
  <c r="H29" i="102"/>
  <c r="R30" i="102" s="1"/>
  <c r="S30" i="102" l="1"/>
  <c r="V9" i="42"/>
  <c r="U9" i="42"/>
  <c r="V9" i="63"/>
  <c r="U9" i="63"/>
  <c r="V9" i="68"/>
  <c r="U9" i="68"/>
  <c r="V9" i="67"/>
  <c r="U9" i="67"/>
  <c r="V9" i="66"/>
  <c r="U9" i="66"/>
  <c r="V9" i="64"/>
  <c r="U9" i="64"/>
  <c r="V9" i="62"/>
  <c r="U9" i="62"/>
  <c r="V9" i="65"/>
  <c r="U9" i="65"/>
  <c r="V9" i="69"/>
  <c r="U9" i="69"/>
  <c r="K9" i="42"/>
  <c r="K9" i="63"/>
  <c r="K9" i="68"/>
  <c r="K9" i="67"/>
  <c r="K9" i="66"/>
  <c r="K9" i="64"/>
  <c r="K9" i="62"/>
  <c r="K9" i="65"/>
  <c r="K9" i="69"/>
  <c r="L9" i="42"/>
  <c r="L9" i="63"/>
  <c r="L9" i="68"/>
  <c r="L9" i="67"/>
  <c r="L9" i="66"/>
  <c r="L9" i="64"/>
  <c r="L9" i="62"/>
  <c r="L9" i="65"/>
  <c r="L9" i="69"/>
  <c r="K13" i="71" l="1"/>
  <c r="K20" i="71" s="1"/>
  <c r="K27" i="71" s="1"/>
  <c r="G13" i="71"/>
  <c r="G20" i="71" s="1"/>
  <c r="G27" i="71" s="1"/>
  <c r="C13" i="71"/>
  <c r="C20" i="71" s="1"/>
  <c r="C27" i="71" s="1"/>
  <c r="B31" i="71"/>
  <c r="B29" i="71"/>
  <c r="B24" i="71"/>
  <c r="B22" i="71"/>
  <c r="B17" i="71"/>
  <c r="B15" i="71"/>
  <c r="B10" i="71"/>
  <c r="B8" i="71"/>
  <c r="H24" i="71"/>
  <c r="C8" i="71"/>
  <c r="C23" i="71"/>
  <c r="C29" i="71"/>
  <c r="C24" i="71"/>
  <c r="H32" i="71"/>
  <c r="H9" i="71"/>
  <c r="H25" i="71"/>
  <c r="H17" i="71"/>
  <c r="H29" i="71"/>
  <c r="C25" i="71"/>
  <c r="H15" i="71"/>
  <c r="C18" i="71"/>
  <c r="H18" i="71"/>
  <c r="H23" i="71"/>
  <c r="H22" i="71"/>
  <c r="H11" i="71"/>
  <c r="C11" i="71"/>
  <c r="H10" i="71"/>
  <c r="H30" i="71"/>
  <c r="H8" i="71"/>
  <c r="C32" i="71"/>
  <c r="C10" i="71"/>
  <c r="H16" i="71"/>
  <c r="C30" i="71"/>
  <c r="H31" i="71"/>
  <c r="C15" i="71"/>
  <c r="O2" i="98" l="1"/>
  <c r="AM7" i="7" s="1"/>
  <c r="K2" i="98"/>
  <c r="AM6" i="7" s="1"/>
  <c r="G2" i="98"/>
  <c r="AM5" i="7" s="1"/>
  <c r="C2" i="98"/>
  <c r="AM4" i="7" s="1"/>
  <c r="AL4" i="7" s="1"/>
  <c r="O23" i="98"/>
  <c r="K23" i="98"/>
  <c r="G23" i="98"/>
  <c r="C23" i="98"/>
  <c r="K24" i="25"/>
  <c r="J24" i="25"/>
  <c r="K23" i="25"/>
  <c r="J23" i="25"/>
  <c r="K22" i="25"/>
  <c r="J22" i="25"/>
  <c r="D23" i="71"/>
  <c r="D29" i="71"/>
  <c r="D18" i="71"/>
  <c r="C17" i="71"/>
  <c r="C16" i="71"/>
  <c r="D25" i="71"/>
  <c r="D24" i="71"/>
  <c r="D15" i="71"/>
  <c r="D30" i="71"/>
  <c r="D10" i="71"/>
  <c r="D8" i="71"/>
  <c r="C9" i="71"/>
  <c r="C22" i="71"/>
  <c r="D11" i="71"/>
  <c r="D32" i="71"/>
  <c r="C31" i="71"/>
  <c r="AL5" i="7" l="1"/>
  <c r="AL6" i="7" s="1"/>
  <c r="AL7" i="7" s="1"/>
  <c r="D22" i="71"/>
  <c r="D16" i="71"/>
  <c r="D9" i="71"/>
  <c r="D31" i="71"/>
  <c r="D17" i="71"/>
  <c r="M12" i="47" l="1"/>
  <c r="J12" i="47" s="1"/>
  <c r="R12" i="47" s="1"/>
  <c r="M13" i="47"/>
  <c r="J13" i="47" s="1"/>
  <c r="R13" i="47" s="1"/>
  <c r="M14" i="47"/>
  <c r="J14" i="47" s="1"/>
  <c r="R14" i="47" s="1"/>
  <c r="M15" i="47"/>
  <c r="J15" i="47" s="1"/>
  <c r="R15" i="47" s="1"/>
  <c r="M16" i="47"/>
  <c r="J16" i="47" s="1"/>
  <c r="R16" i="47" s="1"/>
  <c r="M17" i="47"/>
  <c r="J17" i="47" s="1"/>
  <c r="R17" i="47" s="1"/>
  <c r="M18" i="47"/>
  <c r="J18" i="47" s="1"/>
  <c r="R18" i="47" s="1"/>
  <c r="M19" i="47"/>
  <c r="J19" i="47" s="1"/>
  <c r="R19" i="47" s="1"/>
  <c r="M20" i="47"/>
  <c r="J20" i="47" s="1"/>
  <c r="R20" i="47" s="1"/>
  <c r="M21" i="47"/>
  <c r="J21" i="47" s="1"/>
  <c r="R21" i="47" s="1"/>
  <c r="M22" i="47"/>
  <c r="J22" i="47" s="1"/>
  <c r="R22" i="47" s="1"/>
  <c r="M23" i="47"/>
  <c r="J23" i="47" s="1"/>
  <c r="R23" i="47" s="1"/>
  <c r="M24" i="47"/>
  <c r="J24" i="47" s="1"/>
  <c r="R24" i="47" s="1"/>
  <c r="M25" i="47"/>
  <c r="J25" i="47" s="1"/>
  <c r="R25" i="47" s="1"/>
  <c r="M26" i="47"/>
  <c r="J26" i="47" s="1"/>
  <c r="R26" i="47" s="1"/>
  <c r="M27" i="47"/>
  <c r="J27" i="47" s="1"/>
  <c r="R27" i="47" s="1"/>
  <c r="M28" i="47"/>
  <c r="J28" i="47" s="1"/>
  <c r="R28" i="47" s="1"/>
  <c r="M12" i="50"/>
  <c r="J12" i="50" s="1"/>
  <c r="R12" i="50" s="1"/>
  <c r="M13" i="50"/>
  <c r="J13" i="50" s="1"/>
  <c r="R13" i="50" s="1"/>
  <c r="M14" i="50"/>
  <c r="J14" i="50" s="1"/>
  <c r="R14" i="50" s="1"/>
  <c r="M15" i="50"/>
  <c r="J15" i="50" s="1"/>
  <c r="R15" i="50" s="1"/>
  <c r="M16" i="50"/>
  <c r="J16" i="50" s="1"/>
  <c r="R16" i="50" s="1"/>
  <c r="M17" i="50"/>
  <c r="J17" i="50" s="1"/>
  <c r="R17" i="50" s="1"/>
  <c r="M18" i="50"/>
  <c r="J18" i="50" s="1"/>
  <c r="R18" i="50" s="1"/>
  <c r="M19" i="50"/>
  <c r="J19" i="50" s="1"/>
  <c r="R19" i="50" s="1"/>
  <c r="M20" i="50"/>
  <c r="J20" i="50" s="1"/>
  <c r="R20" i="50" s="1"/>
  <c r="M21" i="50"/>
  <c r="J21" i="50" s="1"/>
  <c r="R21" i="50" s="1"/>
  <c r="M22" i="50"/>
  <c r="J22" i="50" s="1"/>
  <c r="R22" i="50" s="1"/>
  <c r="M23" i="50"/>
  <c r="J23" i="50" s="1"/>
  <c r="R23" i="50" s="1"/>
  <c r="M24" i="50"/>
  <c r="J24" i="50" s="1"/>
  <c r="R24" i="50" s="1"/>
  <c r="M25" i="50"/>
  <c r="J25" i="50" s="1"/>
  <c r="R25" i="50" s="1"/>
  <c r="M26" i="50"/>
  <c r="J26" i="50" s="1"/>
  <c r="R26" i="50" s="1"/>
  <c r="M27" i="50"/>
  <c r="J27" i="50" s="1"/>
  <c r="R27" i="50" s="1"/>
  <c r="M28" i="50"/>
  <c r="J28" i="50" s="1"/>
  <c r="R28" i="50" s="1"/>
  <c r="M12" i="52"/>
  <c r="J12" i="52" s="1"/>
  <c r="R12" i="52" s="1"/>
  <c r="M13" i="52"/>
  <c r="J13" i="52" s="1"/>
  <c r="R13" i="52" s="1"/>
  <c r="M14" i="52"/>
  <c r="J14" i="52" s="1"/>
  <c r="R14" i="52" s="1"/>
  <c r="M15" i="52"/>
  <c r="J15" i="52" s="1"/>
  <c r="R15" i="52" s="1"/>
  <c r="M16" i="52"/>
  <c r="J16" i="52" s="1"/>
  <c r="R16" i="52" s="1"/>
  <c r="M17" i="52"/>
  <c r="J17" i="52" s="1"/>
  <c r="R17" i="52" s="1"/>
  <c r="M18" i="52"/>
  <c r="J18" i="52" s="1"/>
  <c r="R18" i="52" s="1"/>
  <c r="M19" i="52"/>
  <c r="J19" i="52" s="1"/>
  <c r="R19" i="52" s="1"/>
  <c r="M20" i="52"/>
  <c r="J20" i="52" s="1"/>
  <c r="R20" i="52" s="1"/>
  <c r="M21" i="52"/>
  <c r="J21" i="52" s="1"/>
  <c r="R21" i="52" s="1"/>
  <c r="M22" i="52"/>
  <c r="J22" i="52" s="1"/>
  <c r="R22" i="52" s="1"/>
  <c r="M23" i="52"/>
  <c r="J23" i="52" s="1"/>
  <c r="R23" i="52" s="1"/>
  <c r="M24" i="52"/>
  <c r="J24" i="52" s="1"/>
  <c r="R24" i="52" s="1"/>
  <c r="M25" i="52"/>
  <c r="J25" i="52" s="1"/>
  <c r="R25" i="52" s="1"/>
  <c r="M26" i="52"/>
  <c r="J26" i="52" s="1"/>
  <c r="R26" i="52" s="1"/>
  <c r="M27" i="52"/>
  <c r="J27" i="52" s="1"/>
  <c r="R27" i="52" s="1"/>
  <c r="M28" i="52"/>
  <c r="J28" i="52" s="1"/>
  <c r="R28" i="52" s="1"/>
  <c r="M12" i="54"/>
  <c r="J12" i="54" s="1"/>
  <c r="R12" i="54" s="1"/>
  <c r="M13" i="54"/>
  <c r="J13" i="54" s="1"/>
  <c r="R13" i="54" s="1"/>
  <c r="M14" i="54"/>
  <c r="J14" i="54" s="1"/>
  <c r="R14" i="54" s="1"/>
  <c r="M15" i="54"/>
  <c r="J15" i="54" s="1"/>
  <c r="R15" i="54" s="1"/>
  <c r="M16" i="54"/>
  <c r="J16" i="54" s="1"/>
  <c r="R16" i="54" s="1"/>
  <c r="M17" i="54"/>
  <c r="J17" i="54" s="1"/>
  <c r="R17" i="54" s="1"/>
  <c r="M18" i="54"/>
  <c r="J18" i="54" s="1"/>
  <c r="R18" i="54" s="1"/>
  <c r="M19" i="54"/>
  <c r="J19" i="54" s="1"/>
  <c r="R19" i="54" s="1"/>
  <c r="M20" i="54"/>
  <c r="J20" i="54" s="1"/>
  <c r="R20" i="54" s="1"/>
  <c r="M21" i="54"/>
  <c r="J21" i="54" s="1"/>
  <c r="R21" i="54" s="1"/>
  <c r="M22" i="54"/>
  <c r="J22" i="54" s="1"/>
  <c r="R22" i="54" s="1"/>
  <c r="M23" i="54"/>
  <c r="J23" i="54" s="1"/>
  <c r="R23" i="54" s="1"/>
  <c r="M24" i="54"/>
  <c r="J24" i="54" s="1"/>
  <c r="R24" i="54" s="1"/>
  <c r="M25" i="54"/>
  <c r="J25" i="54" s="1"/>
  <c r="R25" i="54" s="1"/>
  <c r="M26" i="54"/>
  <c r="J26" i="54" s="1"/>
  <c r="R26" i="54" s="1"/>
  <c r="M27" i="54"/>
  <c r="J27" i="54" s="1"/>
  <c r="R27" i="54" s="1"/>
  <c r="M28" i="54"/>
  <c r="J28" i="54" s="1"/>
  <c r="R28" i="54" s="1"/>
  <c r="M12" i="55"/>
  <c r="J12" i="55" s="1"/>
  <c r="R12" i="55" s="1"/>
  <c r="M13" i="55"/>
  <c r="J13" i="55" s="1"/>
  <c r="R13" i="55" s="1"/>
  <c r="M14" i="55"/>
  <c r="J14" i="55" s="1"/>
  <c r="R14" i="55" s="1"/>
  <c r="M15" i="55"/>
  <c r="J15" i="55" s="1"/>
  <c r="R15" i="55" s="1"/>
  <c r="M16" i="55"/>
  <c r="J16" i="55" s="1"/>
  <c r="R16" i="55" s="1"/>
  <c r="M17" i="55"/>
  <c r="J17" i="55" s="1"/>
  <c r="R17" i="55" s="1"/>
  <c r="M18" i="55"/>
  <c r="J18" i="55" s="1"/>
  <c r="R18" i="55" s="1"/>
  <c r="M19" i="55"/>
  <c r="J19" i="55" s="1"/>
  <c r="R19" i="55" s="1"/>
  <c r="M20" i="55"/>
  <c r="J20" i="55" s="1"/>
  <c r="R20" i="55" s="1"/>
  <c r="M21" i="55"/>
  <c r="J21" i="55" s="1"/>
  <c r="R21" i="55" s="1"/>
  <c r="M22" i="55"/>
  <c r="J22" i="55" s="1"/>
  <c r="R22" i="55" s="1"/>
  <c r="M23" i="55"/>
  <c r="J23" i="55" s="1"/>
  <c r="R23" i="55" s="1"/>
  <c r="M24" i="55"/>
  <c r="J24" i="55" s="1"/>
  <c r="R24" i="55" s="1"/>
  <c r="M25" i="55"/>
  <c r="J25" i="55" s="1"/>
  <c r="R25" i="55" s="1"/>
  <c r="M26" i="55"/>
  <c r="J26" i="55" s="1"/>
  <c r="R26" i="55" s="1"/>
  <c r="M27" i="55"/>
  <c r="J27" i="55" s="1"/>
  <c r="R27" i="55" s="1"/>
  <c r="M28" i="55"/>
  <c r="J28" i="55" s="1"/>
  <c r="R28" i="55" s="1"/>
  <c r="M12" i="56"/>
  <c r="J12" i="56" s="1"/>
  <c r="R12" i="56" s="1"/>
  <c r="M13" i="56"/>
  <c r="J13" i="56" s="1"/>
  <c r="R13" i="56" s="1"/>
  <c r="M14" i="56"/>
  <c r="J14" i="56" s="1"/>
  <c r="R14" i="56" s="1"/>
  <c r="M15" i="56"/>
  <c r="J15" i="56" s="1"/>
  <c r="R15" i="56" s="1"/>
  <c r="M16" i="56"/>
  <c r="J16" i="56" s="1"/>
  <c r="R16" i="56" s="1"/>
  <c r="M17" i="56"/>
  <c r="J17" i="56" s="1"/>
  <c r="R17" i="56" s="1"/>
  <c r="M18" i="56"/>
  <c r="J18" i="56" s="1"/>
  <c r="R18" i="56" s="1"/>
  <c r="M19" i="56"/>
  <c r="J19" i="56" s="1"/>
  <c r="R19" i="56" s="1"/>
  <c r="M20" i="56"/>
  <c r="J20" i="56" s="1"/>
  <c r="R20" i="56" s="1"/>
  <c r="M21" i="56"/>
  <c r="J21" i="56" s="1"/>
  <c r="R21" i="56" s="1"/>
  <c r="M22" i="56"/>
  <c r="J22" i="56" s="1"/>
  <c r="R22" i="56" s="1"/>
  <c r="M23" i="56"/>
  <c r="J23" i="56" s="1"/>
  <c r="R23" i="56" s="1"/>
  <c r="M24" i="56"/>
  <c r="J24" i="56" s="1"/>
  <c r="R24" i="56" s="1"/>
  <c r="M25" i="56"/>
  <c r="J25" i="56" s="1"/>
  <c r="R25" i="56" s="1"/>
  <c r="M26" i="56"/>
  <c r="J26" i="56" s="1"/>
  <c r="R26" i="56" s="1"/>
  <c r="M27" i="56"/>
  <c r="J27" i="56" s="1"/>
  <c r="R27" i="56" s="1"/>
  <c r="M28" i="56"/>
  <c r="J28" i="56" s="1"/>
  <c r="R28" i="56" s="1"/>
  <c r="M12" i="57"/>
  <c r="J12" i="57" s="1"/>
  <c r="R12" i="57" s="1"/>
  <c r="M13" i="57"/>
  <c r="J13" i="57" s="1"/>
  <c r="R13" i="57" s="1"/>
  <c r="M14" i="57"/>
  <c r="J14" i="57" s="1"/>
  <c r="R14" i="57" s="1"/>
  <c r="M15" i="57"/>
  <c r="J15" i="57" s="1"/>
  <c r="R15" i="57" s="1"/>
  <c r="M16" i="57"/>
  <c r="J16" i="57" s="1"/>
  <c r="R16" i="57" s="1"/>
  <c r="M17" i="57"/>
  <c r="J17" i="57" s="1"/>
  <c r="R17" i="57" s="1"/>
  <c r="M18" i="57"/>
  <c r="J18" i="57" s="1"/>
  <c r="R18" i="57" s="1"/>
  <c r="M19" i="57"/>
  <c r="J19" i="57" s="1"/>
  <c r="R19" i="57" s="1"/>
  <c r="M20" i="57"/>
  <c r="J20" i="57" s="1"/>
  <c r="R20" i="57" s="1"/>
  <c r="M21" i="57"/>
  <c r="J21" i="57" s="1"/>
  <c r="R21" i="57" s="1"/>
  <c r="M22" i="57"/>
  <c r="J22" i="57" s="1"/>
  <c r="R22" i="57" s="1"/>
  <c r="M23" i="57"/>
  <c r="J23" i="57" s="1"/>
  <c r="R23" i="57" s="1"/>
  <c r="M24" i="57"/>
  <c r="J24" i="57" s="1"/>
  <c r="R24" i="57" s="1"/>
  <c r="M25" i="57"/>
  <c r="J25" i="57" s="1"/>
  <c r="R25" i="57" s="1"/>
  <c r="M26" i="57"/>
  <c r="J26" i="57" s="1"/>
  <c r="R26" i="57" s="1"/>
  <c r="M27" i="57"/>
  <c r="J27" i="57" s="1"/>
  <c r="R27" i="57" s="1"/>
  <c r="M28" i="57"/>
  <c r="J28" i="57" s="1"/>
  <c r="R28" i="57" s="1"/>
  <c r="M12" i="58"/>
  <c r="J12" i="58" s="1"/>
  <c r="R12" i="58" s="1"/>
  <c r="M13" i="58"/>
  <c r="J13" i="58" s="1"/>
  <c r="R13" i="58" s="1"/>
  <c r="M14" i="58"/>
  <c r="J14" i="58" s="1"/>
  <c r="R14" i="58" s="1"/>
  <c r="M15" i="58"/>
  <c r="J15" i="58" s="1"/>
  <c r="R15" i="58" s="1"/>
  <c r="M16" i="58"/>
  <c r="J16" i="58" s="1"/>
  <c r="R16" i="58" s="1"/>
  <c r="M17" i="58"/>
  <c r="J17" i="58" s="1"/>
  <c r="R17" i="58" s="1"/>
  <c r="M18" i="58"/>
  <c r="J18" i="58" s="1"/>
  <c r="R18" i="58" s="1"/>
  <c r="M19" i="58"/>
  <c r="J19" i="58" s="1"/>
  <c r="R19" i="58" s="1"/>
  <c r="M20" i="58"/>
  <c r="J20" i="58" s="1"/>
  <c r="R20" i="58" s="1"/>
  <c r="M21" i="58"/>
  <c r="J21" i="58" s="1"/>
  <c r="R21" i="58" s="1"/>
  <c r="M22" i="58"/>
  <c r="J22" i="58" s="1"/>
  <c r="R22" i="58" s="1"/>
  <c r="M23" i="58"/>
  <c r="J23" i="58" s="1"/>
  <c r="R23" i="58" s="1"/>
  <c r="M24" i="58"/>
  <c r="J24" i="58" s="1"/>
  <c r="R24" i="58" s="1"/>
  <c r="M25" i="58"/>
  <c r="J25" i="58" s="1"/>
  <c r="R25" i="58" s="1"/>
  <c r="M26" i="58"/>
  <c r="J26" i="58" s="1"/>
  <c r="R26" i="58" s="1"/>
  <c r="M27" i="58"/>
  <c r="J27" i="58" s="1"/>
  <c r="R27" i="58" s="1"/>
  <c r="M28" i="58"/>
  <c r="J28" i="58" s="1"/>
  <c r="R28" i="58" s="1"/>
  <c r="M12" i="61"/>
  <c r="J12" i="61" s="1"/>
  <c r="R12" i="61" s="1"/>
  <c r="M13" i="61"/>
  <c r="J13" i="61" s="1"/>
  <c r="R13" i="61" s="1"/>
  <c r="M14" i="61"/>
  <c r="J14" i="61" s="1"/>
  <c r="R14" i="61" s="1"/>
  <c r="M15" i="61"/>
  <c r="J15" i="61" s="1"/>
  <c r="R15" i="61" s="1"/>
  <c r="M16" i="61"/>
  <c r="J16" i="61" s="1"/>
  <c r="R16" i="61" s="1"/>
  <c r="M17" i="61"/>
  <c r="J17" i="61" s="1"/>
  <c r="R17" i="61" s="1"/>
  <c r="M18" i="61"/>
  <c r="M19" i="61"/>
  <c r="J19" i="61" s="1"/>
  <c r="R19" i="61" s="1"/>
  <c r="M20" i="61"/>
  <c r="J20" i="61" s="1"/>
  <c r="R20" i="61" s="1"/>
  <c r="M21" i="61"/>
  <c r="J21" i="61" s="1"/>
  <c r="R21" i="61" s="1"/>
  <c r="M22" i="61"/>
  <c r="J22" i="61" s="1"/>
  <c r="R22" i="61" s="1"/>
  <c r="M23" i="61"/>
  <c r="J23" i="61" s="1"/>
  <c r="R23" i="61" s="1"/>
  <c r="M24" i="61"/>
  <c r="J24" i="61" s="1"/>
  <c r="R24" i="61" s="1"/>
  <c r="M25" i="61"/>
  <c r="J25" i="61" s="1"/>
  <c r="R25" i="61" s="1"/>
  <c r="M26" i="61"/>
  <c r="J26" i="61" s="1"/>
  <c r="R26" i="61" s="1"/>
  <c r="M27" i="61"/>
  <c r="J27" i="61" s="1"/>
  <c r="R27" i="61" s="1"/>
  <c r="M28" i="61"/>
  <c r="J28" i="61" s="1"/>
  <c r="R28" i="61" s="1"/>
  <c r="M12" i="60"/>
  <c r="M13" i="60"/>
  <c r="M14" i="60"/>
  <c r="M15" i="60"/>
  <c r="M16" i="60"/>
  <c r="M17" i="60"/>
  <c r="M18" i="60"/>
  <c r="M19" i="60"/>
  <c r="M20" i="60"/>
  <c r="M21" i="60"/>
  <c r="M22" i="60"/>
  <c r="M23" i="60"/>
  <c r="M24" i="60"/>
  <c r="M25" i="60"/>
  <c r="M26" i="60"/>
  <c r="M27" i="60"/>
  <c r="M28" i="60"/>
  <c r="M12" i="48"/>
  <c r="J12" i="48" s="1"/>
  <c r="R12" i="48" s="1"/>
  <c r="M13" i="48"/>
  <c r="J13" i="48" s="1"/>
  <c r="R13" i="48" s="1"/>
  <c r="M14" i="48"/>
  <c r="J14" i="48" s="1"/>
  <c r="R14" i="48" s="1"/>
  <c r="M15" i="48"/>
  <c r="J15" i="48" s="1"/>
  <c r="R15" i="48" s="1"/>
  <c r="M16" i="48"/>
  <c r="J16" i="48" s="1"/>
  <c r="R16" i="48" s="1"/>
  <c r="M17" i="48"/>
  <c r="J17" i="48" s="1"/>
  <c r="R17" i="48" s="1"/>
  <c r="M18" i="48"/>
  <c r="J18" i="48" s="1"/>
  <c r="R18" i="48" s="1"/>
  <c r="M19" i="48"/>
  <c r="J19" i="48" s="1"/>
  <c r="R19" i="48" s="1"/>
  <c r="M20" i="48"/>
  <c r="J20" i="48" s="1"/>
  <c r="R20" i="48" s="1"/>
  <c r="M21" i="48"/>
  <c r="J21" i="48" s="1"/>
  <c r="R21" i="48" s="1"/>
  <c r="M22" i="48"/>
  <c r="J22" i="48" s="1"/>
  <c r="R22" i="48" s="1"/>
  <c r="M23" i="48"/>
  <c r="J23" i="48" s="1"/>
  <c r="R23" i="48" s="1"/>
  <c r="M24" i="48"/>
  <c r="J24" i="48" s="1"/>
  <c r="R24" i="48" s="1"/>
  <c r="M25" i="48"/>
  <c r="J25" i="48" s="1"/>
  <c r="R25" i="48" s="1"/>
  <c r="M26" i="48"/>
  <c r="J26" i="48" s="1"/>
  <c r="R26" i="48" s="1"/>
  <c r="M27" i="48"/>
  <c r="J27" i="48" s="1"/>
  <c r="R27" i="48" s="1"/>
  <c r="M28" i="48"/>
  <c r="J28" i="48" s="1"/>
  <c r="R28" i="48" s="1"/>
  <c r="M12" i="51"/>
  <c r="J12" i="51" s="1"/>
  <c r="R12" i="51" s="1"/>
  <c r="M13" i="51"/>
  <c r="J13" i="51" s="1"/>
  <c r="R13" i="51" s="1"/>
  <c r="M14" i="51"/>
  <c r="J14" i="51" s="1"/>
  <c r="R14" i="51" s="1"/>
  <c r="M15" i="51"/>
  <c r="J15" i="51" s="1"/>
  <c r="R15" i="51" s="1"/>
  <c r="M16" i="51"/>
  <c r="J16" i="51" s="1"/>
  <c r="R16" i="51" s="1"/>
  <c r="M17" i="51"/>
  <c r="J17" i="51" s="1"/>
  <c r="R17" i="51" s="1"/>
  <c r="M18" i="51"/>
  <c r="J18" i="51" s="1"/>
  <c r="R18" i="51" s="1"/>
  <c r="M19" i="51"/>
  <c r="J19" i="51" s="1"/>
  <c r="R19" i="51" s="1"/>
  <c r="M20" i="51"/>
  <c r="J20" i="51" s="1"/>
  <c r="R20" i="51" s="1"/>
  <c r="M21" i="51"/>
  <c r="J21" i="51" s="1"/>
  <c r="R21" i="51" s="1"/>
  <c r="M22" i="51"/>
  <c r="J22" i="51" s="1"/>
  <c r="R22" i="51" s="1"/>
  <c r="M23" i="51"/>
  <c r="J23" i="51" s="1"/>
  <c r="R23" i="51" s="1"/>
  <c r="M24" i="51"/>
  <c r="J24" i="51" s="1"/>
  <c r="R24" i="51" s="1"/>
  <c r="M25" i="51"/>
  <c r="J25" i="51" s="1"/>
  <c r="R25" i="51" s="1"/>
  <c r="M26" i="51"/>
  <c r="J26" i="51" s="1"/>
  <c r="R26" i="51" s="1"/>
  <c r="M27" i="51"/>
  <c r="J27" i="51" s="1"/>
  <c r="R27" i="51" s="1"/>
  <c r="M28" i="51"/>
  <c r="J28" i="51" s="1"/>
  <c r="R28" i="51" s="1"/>
  <c r="M12" i="59"/>
  <c r="J12" i="59" s="1"/>
  <c r="R12" i="59" s="1"/>
  <c r="M13" i="59"/>
  <c r="J13" i="59" s="1"/>
  <c r="R13" i="59" s="1"/>
  <c r="M14" i="59"/>
  <c r="J14" i="59" s="1"/>
  <c r="R14" i="59" s="1"/>
  <c r="M15" i="59"/>
  <c r="J15" i="59" s="1"/>
  <c r="R15" i="59" s="1"/>
  <c r="M16" i="59"/>
  <c r="J16" i="59" s="1"/>
  <c r="R16" i="59" s="1"/>
  <c r="M17" i="59"/>
  <c r="J17" i="59" s="1"/>
  <c r="R17" i="59" s="1"/>
  <c r="M18" i="59"/>
  <c r="J18" i="59" s="1"/>
  <c r="R18" i="59" s="1"/>
  <c r="M19" i="59"/>
  <c r="J19" i="59" s="1"/>
  <c r="R19" i="59" s="1"/>
  <c r="M20" i="59"/>
  <c r="J20" i="59" s="1"/>
  <c r="R20" i="59" s="1"/>
  <c r="M21" i="59"/>
  <c r="J21" i="59" s="1"/>
  <c r="R21" i="59" s="1"/>
  <c r="M22" i="59"/>
  <c r="J22" i="59" s="1"/>
  <c r="R22" i="59" s="1"/>
  <c r="M23" i="59"/>
  <c r="J23" i="59" s="1"/>
  <c r="R23" i="59" s="1"/>
  <c r="M24" i="59"/>
  <c r="J24" i="59" s="1"/>
  <c r="R24" i="59" s="1"/>
  <c r="M25" i="59"/>
  <c r="J25" i="59" s="1"/>
  <c r="R25" i="59" s="1"/>
  <c r="M26" i="59"/>
  <c r="J26" i="59" s="1"/>
  <c r="R26" i="59" s="1"/>
  <c r="M27" i="59"/>
  <c r="J27" i="59" s="1"/>
  <c r="R27" i="59" s="1"/>
  <c r="M28" i="59"/>
  <c r="J28" i="59" s="1"/>
  <c r="R28" i="59" s="1"/>
  <c r="M12" i="95"/>
  <c r="J12" i="95" s="1"/>
  <c r="R12" i="95" s="1"/>
  <c r="M13" i="95"/>
  <c r="J13" i="95" s="1"/>
  <c r="R13" i="95" s="1"/>
  <c r="M14" i="95"/>
  <c r="J14" i="95" s="1"/>
  <c r="R14" i="95" s="1"/>
  <c r="M15" i="95"/>
  <c r="J15" i="95" s="1"/>
  <c r="R15" i="95" s="1"/>
  <c r="M16" i="95"/>
  <c r="J16" i="95" s="1"/>
  <c r="R16" i="95" s="1"/>
  <c r="M17" i="95"/>
  <c r="J17" i="95" s="1"/>
  <c r="R17" i="95" s="1"/>
  <c r="M18" i="95"/>
  <c r="J18" i="95" s="1"/>
  <c r="R18" i="95" s="1"/>
  <c r="M19" i="95"/>
  <c r="J19" i="95" s="1"/>
  <c r="R19" i="95" s="1"/>
  <c r="M20" i="95"/>
  <c r="J20" i="95" s="1"/>
  <c r="R20" i="95" s="1"/>
  <c r="M21" i="95"/>
  <c r="J21" i="95" s="1"/>
  <c r="R21" i="95" s="1"/>
  <c r="M22" i="95"/>
  <c r="J22" i="95" s="1"/>
  <c r="R22" i="95" s="1"/>
  <c r="M23" i="95"/>
  <c r="J23" i="95" s="1"/>
  <c r="R23" i="95" s="1"/>
  <c r="M24" i="95"/>
  <c r="J24" i="95" s="1"/>
  <c r="R24" i="95" s="1"/>
  <c r="M25" i="95"/>
  <c r="J25" i="95" s="1"/>
  <c r="R25" i="95" s="1"/>
  <c r="M26" i="95"/>
  <c r="J26" i="95" s="1"/>
  <c r="R26" i="95" s="1"/>
  <c r="M27" i="95"/>
  <c r="J27" i="95" s="1"/>
  <c r="R27" i="95" s="1"/>
  <c r="M28" i="95"/>
  <c r="J28" i="95" s="1"/>
  <c r="R28" i="95" s="1"/>
  <c r="M12" i="53"/>
  <c r="J12" i="53" s="1"/>
  <c r="M13" i="53"/>
  <c r="J13" i="53" s="1"/>
  <c r="M14" i="53"/>
  <c r="J14" i="53" s="1"/>
  <c r="M15" i="53"/>
  <c r="J15" i="53" s="1"/>
  <c r="M16" i="53"/>
  <c r="J16" i="53" s="1"/>
  <c r="M17" i="53"/>
  <c r="J17" i="53" s="1"/>
  <c r="M18" i="53"/>
  <c r="J18" i="53" s="1"/>
  <c r="M19" i="53"/>
  <c r="J19" i="53" s="1"/>
  <c r="M20" i="53"/>
  <c r="J20" i="53" s="1"/>
  <c r="M21" i="53"/>
  <c r="J21" i="53" s="1"/>
  <c r="M22" i="53"/>
  <c r="J22" i="53" s="1"/>
  <c r="M23" i="53"/>
  <c r="J23" i="53" s="1"/>
  <c r="M24" i="53"/>
  <c r="J24" i="53" s="1"/>
  <c r="M25" i="53"/>
  <c r="J25" i="53" s="1"/>
  <c r="M26" i="53"/>
  <c r="J26" i="53" s="1"/>
  <c r="M27" i="53"/>
  <c r="J27" i="53" s="1"/>
  <c r="M28" i="53"/>
  <c r="J28" i="53" s="1"/>
  <c r="M12" i="46"/>
  <c r="J12" i="46" s="1"/>
  <c r="M13" i="46"/>
  <c r="J13" i="46" s="1"/>
  <c r="M14" i="46"/>
  <c r="J14" i="46" s="1"/>
  <c r="M15" i="46"/>
  <c r="J15" i="46" s="1"/>
  <c r="M16" i="46"/>
  <c r="J16" i="46" s="1"/>
  <c r="M17" i="46"/>
  <c r="J17" i="46" s="1"/>
  <c r="M18" i="46"/>
  <c r="J18" i="46" s="1"/>
  <c r="M19" i="46"/>
  <c r="J19" i="46" s="1"/>
  <c r="M20" i="46"/>
  <c r="J20" i="46" s="1"/>
  <c r="M21" i="46"/>
  <c r="J21" i="46" s="1"/>
  <c r="M22" i="46"/>
  <c r="J22" i="46" s="1"/>
  <c r="M23" i="46"/>
  <c r="J23" i="46" s="1"/>
  <c r="M24" i="46"/>
  <c r="J24" i="46" s="1"/>
  <c r="M25" i="46"/>
  <c r="J25" i="46" s="1"/>
  <c r="M26" i="46"/>
  <c r="J26" i="46" s="1"/>
  <c r="M27" i="46"/>
  <c r="J27" i="46" s="1"/>
  <c r="M28" i="46"/>
  <c r="J28" i="46" s="1"/>
  <c r="M12" i="49"/>
  <c r="J12" i="49" s="1"/>
  <c r="R12" i="49" s="1"/>
  <c r="Q12" i="49" s="1"/>
  <c r="M13" i="49"/>
  <c r="J13" i="49" s="1"/>
  <c r="R13" i="49" s="1"/>
  <c r="M14" i="49"/>
  <c r="J14" i="49" s="1"/>
  <c r="R14" i="49" s="1"/>
  <c r="M15" i="49"/>
  <c r="J15" i="49" s="1"/>
  <c r="R15" i="49" s="1"/>
  <c r="M16" i="49"/>
  <c r="J16" i="49" s="1"/>
  <c r="R16" i="49" s="1"/>
  <c r="M17" i="49"/>
  <c r="J17" i="49" s="1"/>
  <c r="R17" i="49" s="1"/>
  <c r="M18" i="49"/>
  <c r="J18" i="49" s="1"/>
  <c r="R18" i="49" s="1"/>
  <c r="M19" i="49"/>
  <c r="J19" i="49" s="1"/>
  <c r="R19" i="49" s="1"/>
  <c r="M20" i="49"/>
  <c r="J20" i="49" s="1"/>
  <c r="R20" i="49" s="1"/>
  <c r="M21" i="49"/>
  <c r="J21" i="49" s="1"/>
  <c r="R21" i="49" s="1"/>
  <c r="M22" i="49"/>
  <c r="J22" i="49" s="1"/>
  <c r="R22" i="49" s="1"/>
  <c r="M23" i="49"/>
  <c r="J23" i="49" s="1"/>
  <c r="R23" i="49" s="1"/>
  <c r="M24" i="49"/>
  <c r="J24" i="49" s="1"/>
  <c r="R24" i="49" s="1"/>
  <c r="M25" i="49"/>
  <c r="J25" i="49" s="1"/>
  <c r="R25" i="49" s="1"/>
  <c r="M26" i="49"/>
  <c r="J26" i="49" s="1"/>
  <c r="R26" i="49" s="1"/>
  <c r="M27" i="49"/>
  <c r="J27" i="49" s="1"/>
  <c r="R27" i="49" s="1"/>
  <c r="M28" i="49"/>
  <c r="J28" i="49" s="1"/>
  <c r="R28" i="49" s="1"/>
  <c r="M11" i="53"/>
  <c r="M11" i="46"/>
  <c r="H20" i="34"/>
  <c r="B20" i="34"/>
  <c r="J19" i="60" l="1"/>
  <c r="R19" i="60" s="1"/>
  <c r="J26" i="60"/>
  <c r="R26" i="60" s="1"/>
  <c r="J25" i="60"/>
  <c r="R25" i="60" s="1"/>
  <c r="J13" i="60"/>
  <c r="R13" i="60" s="1"/>
  <c r="J18" i="61"/>
  <c r="R18" i="61" s="1"/>
  <c r="J14" i="60"/>
  <c r="R14" i="60" s="1"/>
  <c r="J24" i="60"/>
  <c r="R24" i="60" s="1"/>
  <c r="J18" i="60"/>
  <c r="R18" i="60" s="1"/>
  <c r="J12" i="60"/>
  <c r="R12" i="60" s="1"/>
  <c r="J23" i="60"/>
  <c r="R23" i="60" s="1"/>
  <c r="J17" i="60"/>
  <c r="R17" i="60" s="1"/>
  <c r="J20" i="60"/>
  <c r="R20" i="60" s="1"/>
  <c r="J28" i="60"/>
  <c r="R28" i="60" s="1"/>
  <c r="J22" i="60"/>
  <c r="R22" i="60" s="1"/>
  <c r="J16" i="60"/>
  <c r="R16" i="60" s="1"/>
  <c r="J27" i="60"/>
  <c r="R27" i="60" s="1"/>
  <c r="J21" i="60"/>
  <c r="R21" i="60" s="1"/>
  <c r="J15" i="60"/>
  <c r="R15" i="60" s="1"/>
  <c r="G24" i="25" l="1"/>
  <c r="F24" i="25"/>
  <c r="G23" i="25"/>
  <c r="F23" i="25"/>
  <c r="G22" i="25"/>
  <c r="F22" i="25"/>
  <c r="R11" i="61" l="1"/>
  <c r="R11" i="60"/>
  <c r="R11" i="48"/>
  <c r="R11" i="47"/>
  <c r="R11" i="50"/>
  <c r="R11" i="52"/>
  <c r="R11" i="54"/>
  <c r="R11" i="55"/>
  <c r="R11" i="56"/>
  <c r="R11" i="57"/>
  <c r="R11" i="58"/>
  <c r="R11" i="51"/>
  <c r="R11" i="59"/>
  <c r="R11" i="95"/>
  <c r="J11" i="53"/>
  <c r="J11" i="46"/>
  <c r="R11" i="49"/>
  <c r="Q11" i="49" s="1"/>
  <c r="I29" i="95" l="1"/>
  <c r="D29" i="95"/>
  <c r="Y28" i="95"/>
  <c r="X28" i="95"/>
  <c r="W28" i="95"/>
  <c r="V28" i="95"/>
  <c r="U28" i="95"/>
  <c r="T28" i="95"/>
  <c r="O28" i="95"/>
  <c r="F28" i="95"/>
  <c r="C28" i="95"/>
  <c r="Y27" i="95"/>
  <c r="X27" i="95"/>
  <c r="W27" i="95"/>
  <c r="V27" i="95"/>
  <c r="U27" i="95"/>
  <c r="T27" i="95"/>
  <c r="O27" i="95"/>
  <c r="F27" i="95"/>
  <c r="C27" i="95"/>
  <c r="Y26" i="95"/>
  <c r="X26" i="95"/>
  <c r="W26" i="95"/>
  <c r="V26" i="95"/>
  <c r="U26" i="95"/>
  <c r="T26" i="95"/>
  <c r="O26" i="95"/>
  <c r="F26" i="95"/>
  <c r="C26" i="95"/>
  <c r="Y25" i="95"/>
  <c r="X25" i="95"/>
  <c r="W25" i="95"/>
  <c r="V25" i="95"/>
  <c r="U25" i="95"/>
  <c r="T25" i="95"/>
  <c r="O25" i="95"/>
  <c r="F25" i="95"/>
  <c r="C25" i="95"/>
  <c r="Y24" i="95"/>
  <c r="X24" i="95"/>
  <c r="W24" i="95"/>
  <c r="V24" i="95"/>
  <c r="U24" i="95"/>
  <c r="T24" i="95"/>
  <c r="O24" i="95"/>
  <c r="F24" i="95"/>
  <c r="C24" i="95"/>
  <c r="Y23" i="95"/>
  <c r="X23" i="95"/>
  <c r="W23" i="95"/>
  <c r="V23" i="95"/>
  <c r="U23" i="95"/>
  <c r="T23" i="95"/>
  <c r="O23" i="95"/>
  <c r="F23" i="95"/>
  <c r="C23" i="95"/>
  <c r="Y22" i="95"/>
  <c r="X22" i="95"/>
  <c r="W22" i="95"/>
  <c r="V22" i="95"/>
  <c r="U22" i="95"/>
  <c r="T22" i="95"/>
  <c r="O22" i="95"/>
  <c r="F22" i="95"/>
  <c r="C22" i="95"/>
  <c r="Y21" i="95"/>
  <c r="X21" i="95"/>
  <c r="W21" i="95"/>
  <c r="V21" i="95"/>
  <c r="U21" i="95"/>
  <c r="T21" i="95"/>
  <c r="O21" i="95"/>
  <c r="F21" i="95"/>
  <c r="C21" i="95"/>
  <c r="Y20" i="95"/>
  <c r="X20" i="95"/>
  <c r="W20" i="95"/>
  <c r="V20" i="95"/>
  <c r="U20" i="95"/>
  <c r="T20" i="95"/>
  <c r="O20" i="95"/>
  <c r="F20" i="95"/>
  <c r="C20" i="95"/>
  <c r="Y19" i="95"/>
  <c r="X19" i="95"/>
  <c r="W19" i="95"/>
  <c r="V19" i="95"/>
  <c r="U19" i="95"/>
  <c r="T19" i="95"/>
  <c r="O19" i="95"/>
  <c r="F19" i="95"/>
  <c r="C19" i="95"/>
  <c r="Y18" i="95"/>
  <c r="X18" i="95"/>
  <c r="W18" i="95"/>
  <c r="V18" i="95"/>
  <c r="U18" i="95"/>
  <c r="T18" i="95"/>
  <c r="O18" i="95"/>
  <c r="F18" i="95"/>
  <c r="C18" i="95"/>
  <c r="Y17" i="95"/>
  <c r="X17" i="95"/>
  <c r="W17" i="95"/>
  <c r="V17" i="95"/>
  <c r="U17" i="95"/>
  <c r="T17" i="95"/>
  <c r="O17" i="95"/>
  <c r="F17" i="95"/>
  <c r="C17" i="95"/>
  <c r="Y16" i="95"/>
  <c r="X16" i="95"/>
  <c r="W16" i="95"/>
  <c r="V16" i="95"/>
  <c r="U16" i="95"/>
  <c r="T16" i="95"/>
  <c r="O16" i="95"/>
  <c r="F16" i="95"/>
  <c r="C16" i="95"/>
  <c r="Y15" i="95"/>
  <c r="X15" i="95"/>
  <c r="W15" i="95"/>
  <c r="V15" i="95"/>
  <c r="U15" i="95"/>
  <c r="T15" i="95"/>
  <c r="O15" i="95"/>
  <c r="F15" i="95"/>
  <c r="C15" i="95"/>
  <c r="Y14" i="95"/>
  <c r="X14" i="95"/>
  <c r="W14" i="95"/>
  <c r="V14" i="95"/>
  <c r="U14" i="95"/>
  <c r="T14" i="95"/>
  <c r="O14" i="95"/>
  <c r="F14" i="95"/>
  <c r="C14" i="95"/>
  <c r="Y13" i="95"/>
  <c r="X13" i="95"/>
  <c r="W13" i="95"/>
  <c r="V13" i="95"/>
  <c r="U13" i="95"/>
  <c r="T13" i="95"/>
  <c r="O13" i="95"/>
  <c r="F13" i="95"/>
  <c r="C13" i="95"/>
  <c r="Y12" i="95"/>
  <c r="X12" i="95"/>
  <c r="W12" i="95"/>
  <c r="V12" i="95"/>
  <c r="U12" i="95"/>
  <c r="T12" i="95"/>
  <c r="O12" i="95"/>
  <c r="F12" i="95"/>
  <c r="C12" i="95"/>
  <c r="E12" i="95" s="1"/>
  <c r="Y11" i="95"/>
  <c r="X11" i="95"/>
  <c r="W11" i="95"/>
  <c r="V11" i="95"/>
  <c r="U11" i="95"/>
  <c r="T11" i="95"/>
  <c r="O11" i="95"/>
  <c r="F11" i="95"/>
  <c r="C11" i="95"/>
  <c r="Q15" i="95" l="1"/>
  <c r="E15" i="95"/>
  <c r="H15" i="95" s="1"/>
  <c r="G15" i="95" s="1"/>
  <c r="Q24" i="95"/>
  <c r="E24" i="95"/>
  <c r="H24" i="95" s="1"/>
  <c r="G24" i="95" s="1"/>
  <c r="Q25" i="95"/>
  <c r="E25" i="95"/>
  <c r="H25" i="95" s="1"/>
  <c r="G25" i="95" s="1"/>
  <c r="Q14" i="95"/>
  <c r="E14" i="95"/>
  <c r="H14" i="95" s="1"/>
  <c r="G14" i="95" s="1"/>
  <c r="Q16" i="95"/>
  <c r="E16" i="95"/>
  <c r="H16" i="95" s="1"/>
  <c r="G16" i="95" s="1"/>
  <c r="Q20" i="95"/>
  <c r="E20" i="95"/>
  <c r="H20" i="95" s="1"/>
  <c r="G20" i="95" s="1"/>
  <c r="Q22" i="95"/>
  <c r="E22" i="95"/>
  <c r="H22" i="95" s="1"/>
  <c r="G22" i="95" s="1"/>
  <c r="Q26" i="95"/>
  <c r="E26" i="95"/>
  <c r="H26" i="95" s="1"/>
  <c r="G26" i="95" s="1"/>
  <c r="Q28" i="95"/>
  <c r="E28" i="95"/>
  <c r="H28" i="95" s="1"/>
  <c r="G28" i="95" s="1"/>
  <c r="Q18" i="95"/>
  <c r="E18" i="95"/>
  <c r="H18" i="95" s="1"/>
  <c r="G18" i="95" s="1"/>
  <c r="Q13" i="95"/>
  <c r="E13" i="95"/>
  <c r="H13" i="95" s="1"/>
  <c r="G13" i="95" s="1"/>
  <c r="Q19" i="95"/>
  <c r="E19" i="95"/>
  <c r="H19" i="95" s="1"/>
  <c r="G19" i="95" s="1"/>
  <c r="Q21" i="95"/>
  <c r="E21" i="95"/>
  <c r="H21" i="95" s="1"/>
  <c r="G21" i="95" s="1"/>
  <c r="Q23" i="95"/>
  <c r="E23" i="95"/>
  <c r="H23" i="95" s="1"/>
  <c r="G23" i="95" s="1"/>
  <c r="Q27" i="95"/>
  <c r="E27" i="95"/>
  <c r="H27" i="95" s="1"/>
  <c r="G27" i="95" s="1"/>
  <c r="Q17" i="95"/>
  <c r="E17" i="95"/>
  <c r="H17" i="95" s="1"/>
  <c r="G17" i="95" s="1"/>
  <c r="E11" i="95"/>
  <c r="H11" i="95" s="1"/>
  <c r="G11" i="95" s="1"/>
  <c r="K29" i="95"/>
  <c r="Q32" i="95" s="1"/>
  <c r="F29" i="95"/>
  <c r="G32" i="95" s="1"/>
  <c r="Q12" i="95"/>
  <c r="J29" i="95"/>
  <c r="H12" i="95"/>
  <c r="G12" i="95" s="1"/>
  <c r="O12" i="49"/>
  <c r="O13" i="49"/>
  <c r="O14" i="49"/>
  <c r="O15" i="49"/>
  <c r="O16" i="49"/>
  <c r="O17" i="49"/>
  <c r="O18" i="49"/>
  <c r="O19" i="49"/>
  <c r="O20" i="49"/>
  <c r="O21" i="49"/>
  <c r="O22" i="49"/>
  <c r="O23" i="49"/>
  <c r="O24" i="49"/>
  <c r="O25" i="49"/>
  <c r="O26" i="49"/>
  <c r="O27" i="49"/>
  <c r="O28" i="49"/>
  <c r="O12" i="47"/>
  <c r="O13" i="47"/>
  <c r="O14" i="47"/>
  <c r="O15" i="47"/>
  <c r="O16" i="47"/>
  <c r="O17" i="47"/>
  <c r="O18" i="47"/>
  <c r="O19" i="47"/>
  <c r="O20" i="47"/>
  <c r="O21" i="47"/>
  <c r="O22" i="47"/>
  <c r="O23" i="47"/>
  <c r="O24" i="47"/>
  <c r="O25" i="47"/>
  <c r="O26" i="47"/>
  <c r="O27" i="47"/>
  <c r="O28" i="47"/>
  <c r="O12" i="48"/>
  <c r="O13" i="48"/>
  <c r="O14" i="48"/>
  <c r="O15" i="48"/>
  <c r="O16" i="48"/>
  <c r="O17" i="48"/>
  <c r="O18" i="48"/>
  <c r="O19" i="48"/>
  <c r="O20" i="48"/>
  <c r="O21" i="48"/>
  <c r="O22" i="48"/>
  <c r="O23" i="48"/>
  <c r="O24" i="48"/>
  <c r="O25" i="48"/>
  <c r="O26" i="48"/>
  <c r="O27" i="48"/>
  <c r="O28" i="48"/>
  <c r="O12" i="50"/>
  <c r="O13" i="50"/>
  <c r="O14" i="50"/>
  <c r="O15" i="50"/>
  <c r="O16" i="50"/>
  <c r="O17" i="50"/>
  <c r="O18" i="50"/>
  <c r="O19" i="50"/>
  <c r="O20" i="50"/>
  <c r="O21" i="50"/>
  <c r="O22" i="50"/>
  <c r="O23" i="50"/>
  <c r="O24" i="50"/>
  <c r="O25" i="50"/>
  <c r="O26" i="50"/>
  <c r="O27" i="50"/>
  <c r="O28" i="50"/>
  <c r="O12" i="51"/>
  <c r="O13" i="51"/>
  <c r="O14" i="51"/>
  <c r="O15" i="51"/>
  <c r="O16" i="51"/>
  <c r="O17" i="51"/>
  <c r="O18" i="51"/>
  <c r="O19" i="51"/>
  <c r="O20" i="51"/>
  <c r="O21" i="51"/>
  <c r="O22" i="51"/>
  <c r="O23" i="51"/>
  <c r="O24" i="51"/>
  <c r="O25" i="51"/>
  <c r="O26" i="51"/>
  <c r="O27" i="51"/>
  <c r="O28" i="51"/>
  <c r="O12" i="52"/>
  <c r="O13" i="52"/>
  <c r="O14" i="52"/>
  <c r="O15" i="52"/>
  <c r="O16" i="52"/>
  <c r="O17" i="52"/>
  <c r="O18" i="52"/>
  <c r="O19" i="52"/>
  <c r="O20" i="52"/>
  <c r="O21" i="52"/>
  <c r="O22" i="52"/>
  <c r="O23" i="52"/>
  <c r="O24" i="52"/>
  <c r="O25" i="52"/>
  <c r="O26" i="52"/>
  <c r="O27" i="52"/>
  <c r="O28" i="52"/>
  <c r="O12" i="54"/>
  <c r="O13" i="54"/>
  <c r="O14" i="54"/>
  <c r="O15" i="54"/>
  <c r="O16" i="54"/>
  <c r="O17" i="54"/>
  <c r="O18" i="54"/>
  <c r="O19" i="54"/>
  <c r="O20" i="54"/>
  <c r="O21" i="54"/>
  <c r="O22" i="54"/>
  <c r="O23" i="54"/>
  <c r="O24" i="54"/>
  <c r="O25" i="54"/>
  <c r="O26" i="54"/>
  <c r="O27" i="54"/>
  <c r="O28" i="54"/>
  <c r="O12" i="55"/>
  <c r="O13" i="55"/>
  <c r="O14" i="55"/>
  <c r="O15" i="55"/>
  <c r="O16" i="55"/>
  <c r="O17" i="55"/>
  <c r="O18" i="55"/>
  <c r="O19" i="55"/>
  <c r="O20" i="55"/>
  <c r="O21" i="55"/>
  <c r="O22" i="55"/>
  <c r="O23" i="55"/>
  <c r="O24" i="55"/>
  <c r="O25" i="55"/>
  <c r="O26" i="55"/>
  <c r="O27" i="55"/>
  <c r="O28" i="55"/>
  <c r="O12" i="56"/>
  <c r="O13" i="56"/>
  <c r="O14" i="56"/>
  <c r="O15" i="56"/>
  <c r="O16" i="56"/>
  <c r="O17" i="56"/>
  <c r="O18" i="56"/>
  <c r="O19" i="56"/>
  <c r="O20" i="56"/>
  <c r="O21" i="56"/>
  <c r="O22" i="56"/>
  <c r="O23" i="56"/>
  <c r="O24" i="56"/>
  <c r="O25" i="56"/>
  <c r="O26" i="56"/>
  <c r="O27" i="56"/>
  <c r="O28" i="56"/>
  <c r="O12" i="57"/>
  <c r="O13" i="57"/>
  <c r="O14" i="57"/>
  <c r="O15" i="57"/>
  <c r="O16" i="57"/>
  <c r="O17" i="57"/>
  <c r="O18" i="57"/>
  <c r="O19" i="57"/>
  <c r="O20" i="57"/>
  <c r="O21" i="57"/>
  <c r="O22" i="57"/>
  <c r="O23" i="57"/>
  <c r="O24" i="57"/>
  <c r="O25" i="57"/>
  <c r="O26" i="57"/>
  <c r="O27" i="57"/>
  <c r="O28" i="57"/>
  <c r="O12" i="58"/>
  <c r="O13" i="58"/>
  <c r="O14" i="58"/>
  <c r="O15" i="58"/>
  <c r="O16" i="58"/>
  <c r="O17" i="58"/>
  <c r="O18" i="58"/>
  <c r="O19" i="58"/>
  <c r="O20" i="58"/>
  <c r="O21" i="58"/>
  <c r="O22" i="58"/>
  <c r="O23" i="58"/>
  <c r="O24" i="58"/>
  <c r="O25" i="58"/>
  <c r="O26" i="58"/>
  <c r="O27" i="58"/>
  <c r="O28" i="58"/>
  <c r="O12" i="59"/>
  <c r="O13" i="59"/>
  <c r="O14" i="59"/>
  <c r="O15" i="59"/>
  <c r="O16" i="59"/>
  <c r="O17" i="59"/>
  <c r="O18" i="59"/>
  <c r="O19" i="59"/>
  <c r="O20" i="59"/>
  <c r="O21" i="59"/>
  <c r="O22" i="59"/>
  <c r="O23" i="59"/>
  <c r="O24" i="59"/>
  <c r="O25" i="59"/>
  <c r="O26" i="59"/>
  <c r="O27" i="59"/>
  <c r="O28" i="59"/>
  <c r="O12" i="61"/>
  <c r="O13" i="61"/>
  <c r="O14" i="61"/>
  <c r="O15" i="61"/>
  <c r="O16" i="61"/>
  <c r="O17" i="61"/>
  <c r="O18" i="61"/>
  <c r="O19" i="61"/>
  <c r="O20" i="61"/>
  <c r="O21" i="61"/>
  <c r="O22" i="61"/>
  <c r="O23" i="61"/>
  <c r="O24" i="61"/>
  <c r="O25" i="61"/>
  <c r="O26" i="61"/>
  <c r="O27" i="61"/>
  <c r="O28" i="61"/>
  <c r="O12" i="60"/>
  <c r="O13" i="60"/>
  <c r="O14" i="60"/>
  <c r="O15" i="60"/>
  <c r="O16" i="60"/>
  <c r="O17" i="60"/>
  <c r="O18" i="60"/>
  <c r="O19" i="60"/>
  <c r="O20" i="60"/>
  <c r="O21" i="60"/>
  <c r="O22" i="60"/>
  <c r="O23" i="60"/>
  <c r="O24" i="60"/>
  <c r="O25" i="60"/>
  <c r="O26" i="60"/>
  <c r="O27" i="60"/>
  <c r="O28" i="60"/>
  <c r="O12" i="91"/>
  <c r="O13" i="91"/>
  <c r="O14" i="91"/>
  <c r="O15" i="91"/>
  <c r="O16" i="91"/>
  <c r="O17" i="91"/>
  <c r="O18" i="91"/>
  <c r="O19" i="91"/>
  <c r="O20" i="91"/>
  <c r="O21" i="91"/>
  <c r="O22" i="91"/>
  <c r="O23" i="91"/>
  <c r="O24" i="91"/>
  <c r="O25" i="91"/>
  <c r="O26" i="91"/>
  <c r="O27" i="91"/>
  <c r="O28" i="91"/>
  <c r="O11" i="49"/>
  <c r="O11" i="47"/>
  <c r="O11" i="48"/>
  <c r="O11" i="50"/>
  <c r="O11" i="51"/>
  <c r="O11" i="52"/>
  <c r="O11" i="54"/>
  <c r="O11" i="55"/>
  <c r="O11" i="56"/>
  <c r="O11" i="57"/>
  <c r="O11" i="58"/>
  <c r="O11" i="59"/>
  <c r="O11" i="61"/>
  <c r="O11" i="60"/>
  <c r="O11" i="91"/>
  <c r="E29" i="95" l="1"/>
  <c r="G29" i="95"/>
  <c r="H29" i="95"/>
  <c r="Q11" i="95"/>
  <c r="Q29" i="95" s="1"/>
  <c r="R29" i="95"/>
  <c r="I5" i="65"/>
  <c r="I5" i="67"/>
  <c r="I5" i="68"/>
  <c r="I5" i="64"/>
  <c r="I5" i="63"/>
  <c r="I5" i="62"/>
  <c r="I5" i="42"/>
  <c r="Q30" i="95" l="1"/>
  <c r="R30" i="95"/>
  <c r="D6" i="94"/>
  <c r="E6" i="94"/>
  <c r="F6" i="94"/>
  <c r="G6" i="94"/>
  <c r="H6" i="94"/>
  <c r="I6" i="94"/>
  <c r="J6" i="94"/>
  <c r="C6" i="94"/>
  <c r="H10" i="77"/>
  <c r="H11" i="77"/>
  <c r="H12" i="77"/>
  <c r="F11" i="77"/>
  <c r="F12" i="77"/>
  <c r="H3" i="77"/>
  <c r="H4" i="77"/>
  <c r="H5" i="77"/>
  <c r="H6" i="77"/>
  <c r="H7" i="77"/>
  <c r="H8" i="77"/>
  <c r="H9" i="77"/>
  <c r="H2" i="77"/>
  <c r="F3" i="77"/>
  <c r="F4" i="77"/>
  <c r="F5" i="77"/>
  <c r="F6" i="77"/>
  <c r="F7" i="77"/>
  <c r="F8" i="77"/>
  <c r="F9" i="77"/>
  <c r="F2" i="77"/>
  <c r="I7" i="106" l="1"/>
  <c r="N14" i="106" s="1"/>
  <c r="I7" i="105"/>
  <c r="N16" i="105" s="1"/>
  <c r="S30" i="95"/>
  <c r="D12" i="94"/>
  <c r="D13" i="94"/>
  <c r="D14" i="94"/>
  <c r="D15" i="94"/>
  <c r="D16" i="94"/>
  <c r="D17" i="94"/>
  <c r="D18" i="94"/>
  <c r="D19" i="94"/>
  <c r="D20" i="94"/>
  <c r="D21" i="94"/>
  <c r="D22" i="94"/>
  <c r="D23" i="94"/>
  <c r="D24" i="94"/>
  <c r="J19" i="94"/>
  <c r="J21" i="94"/>
  <c r="J23" i="94"/>
  <c r="J18" i="94"/>
  <c r="J20" i="94"/>
  <c r="J22" i="94"/>
  <c r="J24" i="94"/>
  <c r="I13" i="94"/>
  <c r="I15" i="94"/>
  <c r="I17" i="94"/>
  <c r="I19" i="94"/>
  <c r="I21" i="94"/>
  <c r="I23" i="94"/>
  <c r="I12" i="94"/>
  <c r="I14" i="94"/>
  <c r="I16" i="94"/>
  <c r="I18" i="94"/>
  <c r="I20" i="94"/>
  <c r="I22" i="94"/>
  <c r="I24" i="94"/>
  <c r="G18" i="94"/>
  <c r="G19" i="94"/>
  <c r="G20" i="94"/>
  <c r="G21" i="94"/>
  <c r="G22" i="94"/>
  <c r="G23" i="94"/>
  <c r="G24" i="94"/>
  <c r="I7" i="91"/>
  <c r="N17" i="91" s="1"/>
  <c r="B2" i="91"/>
  <c r="D16" i="105"/>
  <c r="D14" i="106"/>
  <c r="N12" i="106" l="1"/>
  <c r="N24" i="106"/>
  <c r="N19" i="106"/>
  <c r="N17" i="106"/>
  <c r="N22" i="106"/>
  <c r="N26" i="106"/>
  <c r="N20" i="106"/>
  <c r="N21" i="106"/>
  <c r="N13" i="106"/>
  <c r="N23" i="106"/>
  <c r="N25" i="106"/>
  <c r="N15" i="106"/>
  <c r="N18" i="106"/>
  <c r="N11" i="106"/>
  <c r="N28" i="106"/>
  <c r="N27" i="106"/>
  <c r="N16" i="106"/>
  <c r="U14" i="106"/>
  <c r="Y14" i="106"/>
  <c r="K14" i="106"/>
  <c r="W14" i="106"/>
  <c r="F14" i="106"/>
  <c r="T14" i="106"/>
  <c r="X14" i="106"/>
  <c r="V14" i="106"/>
  <c r="N11" i="105"/>
  <c r="N26" i="105"/>
  <c r="N23" i="105"/>
  <c r="N19" i="105"/>
  <c r="N12" i="105"/>
  <c r="N28" i="105"/>
  <c r="N27" i="105"/>
  <c r="N17" i="105"/>
  <c r="N15" i="105"/>
  <c r="N20" i="105"/>
  <c r="N13" i="105"/>
  <c r="N21" i="105"/>
  <c r="N24" i="105"/>
  <c r="N14" i="105"/>
  <c r="N22" i="105"/>
  <c r="N18" i="105"/>
  <c r="N25" i="105"/>
  <c r="Y16" i="105"/>
  <c r="K16" i="105"/>
  <c r="W16" i="105"/>
  <c r="U16" i="105"/>
  <c r="X16" i="105"/>
  <c r="F16" i="105"/>
  <c r="T16" i="105"/>
  <c r="V16" i="105"/>
  <c r="N23" i="91"/>
  <c r="N14" i="91"/>
  <c r="N26" i="91"/>
  <c r="N15" i="91"/>
  <c r="N24" i="91"/>
  <c r="N28" i="91"/>
  <c r="N11" i="91"/>
  <c r="N18" i="91"/>
  <c r="N12" i="91"/>
  <c r="N22" i="91"/>
  <c r="N21" i="91"/>
  <c r="N13" i="91"/>
  <c r="N27" i="91"/>
  <c r="N19" i="91"/>
  <c r="N16" i="91"/>
  <c r="N20" i="91"/>
  <c r="N25" i="91"/>
  <c r="E6" i="89"/>
  <c r="E6" i="90"/>
  <c r="E5" i="89"/>
  <c r="E5" i="90"/>
  <c r="D22" i="105"/>
  <c r="I19" i="91"/>
  <c r="I11" i="91"/>
  <c r="D22" i="91"/>
  <c r="D13" i="91"/>
  <c r="C20" i="105"/>
  <c r="C24" i="105"/>
  <c r="C17" i="106"/>
  <c r="D19" i="106"/>
  <c r="D20" i="106"/>
  <c r="C12" i="105"/>
  <c r="D16" i="108"/>
  <c r="C22" i="106"/>
  <c r="D28" i="105"/>
  <c r="I24" i="91"/>
  <c r="D16" i="106"/>
  <c r="C23" i="105"/>
  <c r="I14" i="91"/>
  <c r="D15" i="106"/>
  <c r="D25" i="106"/>
  <c r="G5" i="90"/>
  <c r="C26" i="105"/>
  <c r="C11" i="106"/>
  <c r="D18" i="106"/>
  <c r="D27" i="105"/>
  <c r="D25" i="105"/>
  <c r="D21" i="91"/>
  <c r="D24" i="91"/>
  <c r="F14" i="109"/>
  <c r="D17" i="105"/>
  <c r="D20" i="105"/>
  <c r="D18" i="91"/>
  <c r="C11" i="105"/>
  <c r="D26" i="106"/>
  <c r="C18" i="105"/>
  <c r="D11" i="106"/>
  <c r="C13" i="105"/>
  <c r="P14" i="109"/>
  <c r="D16" i="91"/>
  <c r="D23" i="105"/>
  <c r="C19" i="105"/>
  <c r="D13" i="105"/>
  <c r="C25" i="106"/>
  <c r="I13" i="91"/>
  <c r="I15" i="91"/>
  <c r="C21" i="106"/>
  <c r="D26" i="105"/>
  <c r="C19" i="106"/>
  <c r="C23" i="106"/>
  <c r="I20" i="91"/>
  <c r="D27" i="106"/>
  <c r="D17" i="91"/>
  <c r="C17" i="105"/>
  <c r="D19" i="105"/>
  <c r="D26" i="91"/>
  <c r="D14" i="91"/>
  <c r="N16" i="108"/>
  <c r="I17" i="91"/>
  <c r="D24" i="105"/>
  <c r="C28" i="106"/>
  <c r="C25" i="105"/>
  <c r="G5" i="89"/>
  <c r="C14" i="105"/>
  <c r="I28" i="91"/>
  <c r="D13" i="106"/>
  <c r="I21" i="91"/>
  <c r="D28" i="106"/>
  <c r="C27" i="106"/>
  <c r="D23" i="91"/>
  <c r="D15" i="105"/>
  <c r="D17" i="106"/>
  <c r="D22" i="106"/>
  <c r="D18" i="105"/>
  <c r="D27" i="91"/>
  <c r="D23" i="106"/>
  <c r="C15" i="106"/>
  <c r="I26" i="91"/>
  <c r="D21" i="105"/>
  <c r="D24" i="106"/>
  <c r="D12" i="105"/>
  <c r="D14" i="105"/>
  <c r="D21" i="106"/>
  <c r="C16" i="106"/>
  <c r="C13" i="106"/>
  <c r="I16" i="91"/>
  <c r="D12" i="106"/>
  <c r="T12" i="106" l="1"/>
  <c r="V12" i="106"/>
  <c r="F12" i="106"/>
  <c r="X12" i="106"/>
  <c r="Y12" i="106"/>
  <c r="W12" i="106"/>
  <c r="K12" i="106"/>
  <c r="U12" i="106"/>
  <c r="Y24" i="106"/>
  <c r="K24" i="106"/>
  <c r="U24" i="106"/>
  <c r="W24" i="106"/>
  <c r="X24" i="106"/>
  <c r="V24" i="106"/>
  <c r="T24" i="106"/>
  <c r="F24" i="106"/>
  <c r="T23" i="106"/>
  <c r="F23" i="106"/>
  <c r="E23" i="106"/>
  <c r="H23" i="106" s="1"/>
  <c r="V23" i="106"/>
  <c r="X23" i="106"/>
  <c r="W23" i="106"/>
  <c r="Y23" i="106"/>
  <c r="J23" i="106"/>
  <c r="R23" i="106" s="1"/>
  <c r="K23" i="106"/>
  <c r="U23" i="106"/>
  <c r="T18" i="106"/>
  <c r="X18" i="106"/>
  <c r="F18" i="106"/>
  <c r="V18" i="106"/>
  <c r="Y18" i="106"/>
  <c r="K18" i="106"/>
  <c r="W18" i="106"/>
  <c r="U18" i="106"/>
  <c r="Y20" i="106"/>
  <c r="U20" i="106"/>
  <c r="K20" i="106"/>
  <c r="W20" i="106"/>
  <c r="F20" i="106"/>
  <c r="T20" i="106"/>
  <c r="X20" i="106"/>
  <c r="V20" i="106"/>
  <c r="E27" i="106"/>
  <c r="H27" i="106" s="1"/>
  <c r="X27" i="106"/>
  <c r="F27" i="106"/>
  <c r="T27" i="106"/>
  <c r="V27" i="106"/>
  <c r="Y27" i="106"/>
  <c r="U27" i="106"/>
  <c r="K27" i="106"/>
  <c r="J27" i="106"/>
  <c r="R27" i="106" s="1"/>
  <c r="W27" i="106"/>
  <c r="X15" i="106"/>
  <c r="V15" i="106"/>
  <c r="T15" i="106"/>
  <c r="F15" i="106"/>
  <c r="E15" i="106"/>
  <c r="H15" i="106" s="1"/>
  <c r="U15" i="106"/>
  <c r="J15" i="106"/>
  <c r="R15" i="106" s="1"/>
  <c r="K15" i="106"/>
  <c r="W15" i="106"/>
  <c r="Y15" i="106"/>
  <c r="V13" i="106"/>
  <c r="T13" i="106"/>
  <c r="F13" i="106"/>
  <c r="E13" i="106"/>
  <c r="H13" i="106" s="1"/>
  <c r="X13" i="106"/>
  <c r="Y13" i="106"/>
  <c r="K13" i="106"/>
  <c r="U13" i="106"/>
  <c r="W13" i="106"/>
  <c r="J13" i="106"/>
  <c r="R13" i="106" s="1"/>
  <c r="V21" i="106"/>
  <c r="T21" i="106"/>
  <c r="F21" i="106"/>
  <c r="E21" i="106"/>
  <c r="H21" i="106" s="1"/>
  <c r="X21" i="106"/>
  <c r="J21" i="106"/>
  <c r="R21" i="106" s="1"/>
  <c r="U21" i="106"/>
  <c r="K21" i="106"/>
  <c r="Y21" i="106"/>
  <c r="W21" i="106"/>
  <c r="X26" i="106"/>
  <c r="F26" i="106"/>
  <c r="T26" i="106"/>
  <c r="V26" i="106"/>
  <c r="Y26" i="106"/>
  <c r="K26" i="106"/>
  <c r="W26" i="106"/>
  <c r="U26" i="106"/>
  <c r="Y11" i="106"/>
  <c r="U11" i="106"/>
  <c r="W11" i="106"/>
  <c r="K11" i="106"/>
  <c r="J11" i="106"/>
  <c r="R11" i="106" s="1"/>
  <c r="T11" i="106"/>
  <c r="E11" i="106"/>
  <c r="H11" i="106" s="1"/>
  <c r="V11" i="106"/>
  <c r="X11" i="106"/>
  <c r="F11" i="106"/>
  <c r="U22" i="106"/>
  <c r="Y22" i="106"/>
  <c r="K22" i="106"/>
  <c r="J22" i="106"/>
  <c r="R22" i="106" s="1"/>
  <c r="W22" i="106"/>
  <c r="V22" i="106"/>
  <c r="F22" i="106"/>
  <c r="E22" i="106"/>
  <c r="H22" i="106" s="1"/>
  <c r="X22" i="106"/>
  <c r="T22" i="106"/>
  <c r="V17" i="106"/>
  <c r="T17" i="106"/>
  <c r="E17" i="106"/>
  <c r="H17" i="106" s="1"/>
  <c r="F17" i="106"/>
  <c r="X17" i="106"/>
  <c r="W17" i="106"/>
  <c r="J17" i="106"/>
  <c r="R17" i="106" s="1"/>
  <c r="K17" i="106"/>
  <c r="U17" i="106"/>
  <c r="Y17" i="106"/>
  <c r="K28" i="106"/>
  <c r="Y28" i="106"/>
  <c r="W28" i="106"/>
  <c r="U28" i="106"/>
  <c r="J28" i="106"/>
  <c r="R28" i="106" s="1"/>
  <c r="X28" i="106"/>
  <c r="F28" i="106"/>
  <c r="T28" i="106"/>
  <c r="V28" i="106"/>
  <c r="E28" i="106"/>
  <c r="H28" i="106" s="1"/>
  <c r="K25" i="106"/>
  <c r="U25" i="106"/>
  <c r="W25" i="106"/>
  <c r="J25" i="106"/>
  <c r="R25" i="106" s="1"/>
  <c r="Y25" i="106"/>
  <c r="F25" i="106"/>
  <c r="X25" i="106"/>
  <c r="V25" i="106"/>
  <c r="E25" i="106"/>
  <c r="H25" i="106" s="1"/>
  <c r="T25" i="106"/>
  <c r="W19" i="106"/>
  <c r="Y19" i="106"/>
  <c r="J19" i="106"/>
  <c r="R19" i="106" s="1"/>
  <c r="K19" i="106"/>
  <c r="U19" i="106"/>
  <c r="E19" i="106"/>
  <c r="H19" i="106" s="1"/>
  <c r="F19" i="106"/>
  <c r="X19" i="106"/>
  <c r="V19" i="106"/>
  <c r="T19" i="106"/>
  <c r="X16" i="106"/>
  <c r="T16" i="106"/>
  <c r="E16" i="106"/>
  <c r="H16" i="106" s="1"/>
  <c r="D29" i="106"/>
  <c r="T29" i="106" s="1"/>
  <c r="F16" i="106"/>
  <c r="V16" i="106"/>
  <c r="J16" i="106"/>
  <c r="R16" i="106" s="1"/>
  <c r="Y16" i="106"/>
  <c r="W16" i="106"/>
  <c r="U16" i="106"/>
  <c r="W29" i="106"/>
  <c r="K16" i="106"/>
  <c r="T26" i="105"/>
  <c r="X26" i="105"/>
  <c r="F26" i="105"/>
  <c r="V26" i="105"/>
  <c r="E26" i="105"/>
  <c r="H26" i="105" s="1"/>
  <c r="W26" i="105"/>
  <c r="U26" i="105"/>
  <c r="J26" i="105"/>
  <c r="R26" i="105" s="1"/>
  <c r="Y26" i="105"/>
  <c r="K26" i="105"/>
  <c r="X11" i="105"/>
  <c r="F11" i="105"/>
  <c r="T11" i="105"/>
  <c r="V11" i="105"/>
  <c r="E11" i="105"/>
  <c r="H11" i="105" s="1"/>
  <c r="W11" i="105"/>
  <c r="U11" i="105"/>
  <c r="Y11" i="105"/>
  <c r="K11" i="105"/>
  <c r="J11" i="105"/>
  <c r="R11" i="105" s="1"/>
  <c r="E25" i="105"/>
  <c r="H25" i="105" s="1"/>
  <c r="F25" i="105"/>
  <c r="X25" i="105"/>
  <c r="T25" i="105"/>
  <c r="V25" i="105"/>
  <c r="U25" i="105"/>
  <c r="J25" i="105"/>
  <c r="R25" i="105" s="1"/>
  <c r="Y25" i="105"/>
  <c r="K25" i="105"/>
  <c r="W25" i="105"/>
  <c r="V18" i="105"/>
  <c r="T18" i="105"/>
  <c r="E18" i="105"/>
  <c r="H18" i="105" s="1"/>
  <c r="F18" i="105"/>
  <c r="X18" i="105"/>
  <c r="K18" i="105"/>
  <c r="J18" i="105"/>
  <c r="R18" i="105" s="1"/>
  <c r="W18" i="105"/>
  <c r="Y18" i="105"/>
  <c r="U18" i="105"/>
  <c r="U22" i="105"/>
  <c r="Y22" i="105"/>
  <c r="K22" i="105"/>
  <c r="W22" i="105"/>
  <c r="F22" i="105"/>
  <c r="V22" i="105"/>
  <c r="T22" i="105"/>
  <c r="X22" i="105"/>
  <c r="X14" i="105"/>
  <c r="E14" i="105"/>
  <c r="H14" i="105" s="1"/>
  <c r="F14" i="105"/>
  <c r="V14" i="105"/>
  <c r="T14" i="105"/>
  <c r="Y14" i="105"/>
  <c r="K14" i="105"/>
  <c r="J14" i="105"/>
  <c r="R14" i="105" s="1"/>
  <c r="U14" i="105"/>
  <c r="W14" i="105"/>
  <c r="T24" i="105"/>
  <c r="X24" i="105"/>
  <c r="V24" i="105"/>
  <c r="E24" i="105"/>
  <c r="H24" i="105" s="1"/>
  <c r="F24" i="105"/>
  <c r="U24" i="105"/>
  <c r="K24" i="105"/>
  <c r="Y24" i="105"/>
  <c r="W24" i="105"/>
  <c r="J24" i="105"/>
  <c r="R24" i="105" s="1"/>
  <c r="F13" i="105"/>
  <c r="X13" i="105"/>
  <c r="T13" i="105"/>
  <c r="E13" i="105"/>
  <c r="H13" i="105" s="1"/>
  <c r="V13" i="105"/>
  <c r="K13" i="105"/>
  <c r="J13" i="105"/>
  <c r="R13" i="105" s="1"/>
  <c r="Y13" i="105"/>
  <c r="W13" i="105"/>
  <c r="U13" i="105"/>
  <c r="V20" i="105"/>
  <c r="T20" i="105"/>
  <c r="X20" i="105"/>
  <c r="F20" i="105"/>
  <c r="E20" i="105"/>
  <c r="H20" i="105" s="1"/>
  <c r="J20" i="105"/>
  <c r="R20" i="105" s="1"/>
  <c r="K20" i="105"/>
  <c r="U20" i="105"/>
  <c r="Y20" i="105"/>
  <c r="W20" i="105"/>
  <c r="U15" i="105"/>
  <c r="Y15" i="105"/>
  <c r="W15" i="105"/>
  <c r="K15" i="105"/>
  <c r="T15" i="105"/>
  <c r="F15" i="105"/>
  <c r="X15" i="105"/>
  <c r="V15" i="105"/>
  <c r="T21" i="105"/>
  <c r="V21" i="105"/>
  <c r="F21" i="105"/>
  <c r="X21" i="105"/>
  <c r="K21" i="105"/>
  <c r="Y21" i="105"/>
  <c r="U21" i="105"/>
  <c r="W21" i="105"/>
  <c r="K17" i="105"/>
  <c r="J17" i="105"/>
  <c r="R17" i="105" s="1"/>
  <c r="W17" i="105"/>
  <c r="Y17" i="105"/>
  <c r="U17" i="105"/>
  <c r="T17" i="105"/>
  <c r="X17" i="105"/>
  <c r="V17" i="105"/>
  <c r="E17" i="105"/>
  <c r="H17" i="105" s="1"/>
  <c r="F17" i="105"/>
  <c r="V27" i="105"/>
  <c r="T27" i="105"/>
  <c r="F27" i="105"/>
  <c r="X27" i="105"/>
  <c r="W27" i="105"/>
  <c r="Y27" i="105"/>
  <c r="K27" i="105"/>
  <c r="U27" i="105"/>
  <c r="T28" i="105"/>
  <c r="X28" i="105"/>
  <c r="V28" i="105"/>
  <c r="F28" i="105"/>
  <c r="U28" i="105"/>
  <c r="K28" i="105"/>
  <c r="W28" i="105"/>
  <c r="Y28" i="105"/>
  <c r="D29" i="105"/>
  <c r="X29" i="105" s="1"/>
  <c r="X12" i="105"/>
  <c r="V12" i="105"/>
  <c r="F12" i="105"/>
  <c r="E12" i="105"/>
  <c r="H12" i="105" s="1"/>
  <c r="T12" i="105"/>
  <c r="Y29" i="105"/>
  <c r="J12" i="105"/>
  <c r="R12" i="105" s="1"/>
  <c r="K12" i="105"/>
  <c r="W12" i="105"/>
  <c r="Y12" i="105"/>
  <c r="U12" i="105"/>
  <c r="F19" i="105"/>
  <c r="E19" i="105"/>
  <c r="H19" i="105" s="1"/>
  <c r="V19" i="105"/>
  <c r="X19" i="105"/>
  <c r="T19" i="105"/>
  <c r="K19" i="105"/>
  <c r="J19" i="105"/>
  <c r="R19" i="105" s="1"/>
  <c r="W19" i="105"/>
  <c r="U19" i="105"/>
  <c r="Y19" i="105"/>
  <c r="T23" i="105"/>
  <c r="E23" i="105"/>
  <c r="H23" i="105" s="1"/>
  <c r="F23" i="105"/>
  <c r="V23" i="105"/>
  <c r="X23" i="105"/>
  <c r="K23" i="105"/>
  <c r="W23" i="105"/>
  <c r="U23" i="105"/>
  <c r="Y23" i="105"/>
  <c r="J23" i="105"/>
  <c r="R23" i="105" s="1"/>
  <c r="T27" i="91"/>
  <c r="V27" i="91"/>
  <c r="X27" i="91"/>
  <c r="F27" i="91"/>
  <c r="K19" i="91"/>
  <c r="W19" i="91"/>
  <c r="Y19" i="91"/>
  <c r="U19" i="91"/>
  <c r="K15" i="91"/>
  <c r="W15" i="91"/>
  <c r="Y15" i="91"/>
  <c r="U15" i="91"/>
  <c r="U24" i="91"/>
  <c r="K24" i="91"/>
  <c r="Y24" i="91"/>
  <c r="W24" i="91"/>
  <c r="U16" i="91"/>
  <c r="W16" i="91"/>
  <c r="K16" i="91"/>
  <c r="Y16" i="91"/>
  <c r="T13" i="91"/>
  <c r="V13" i="91"/>
  <c r="F13" i="91"/>
  <c r="X13" i="91"/>
  <c r="K28" i="91"/>
  <c r="Y28" i="91"/>
  <c r="W28" i="91"/>
  <c r="U28" i="91"/>
  <c r="F16" i="91"/>
  <c r="V16" i="91"/>
  <c r="T16" i="91"/>
  <c r="X16" i="91"/>
  <c r="T23" i="91"/>
  <c r="F23" i="91"/>
  <c r="V23" i="91"/>
  <c r="X23" i="91"/>
  <c r="K21" i="91"/>
  <c r="Y21" i="91"/>
  <c r="W21" i="91"/>
  <c r="U21" i="91"/>
  <c r="V21" i="91"/>
  <c r="X21" i="91"/>
  <c r="F21" i="91"/>
  <c r="T21" i="91"/>
  <c r="K13" i="91"/>
  <c r="U13" i="91"/>
  <c r="W13" i="91"/>
  <c r="Y13" i="91"/>
  <c r="X24" i="91"/>
  <c r="F24" i="91"/>
  <c r="V24" i="91"/>
  <c r="T24" i="91"/>
  <c r="Y20" i="91"/>
  <c r="W20" i="91"/>
  <c r="U20" i="91"/>
  <c r="K20" i="91"/>
  <c r="X26" i="91"/>
  <c r="F26" i="91"/>
  <c r="V26" i="91"/>
  <c r="T26" i="91"/>
  <c r="X22" i="91"/>
  <c r="V22" i="91"/>
  <c r="T22" i="91"/>
  <c r="F22" i="91"/>
  <c r="K11" i="91"/>
  <c r="W11" i="91"/>
  <c r="U11" i="91"/>
  <c r="Y11" i="91"/>
  <c r="W26" i="91"/>
  <c r="K26" i="91"/>
  <c r="U26" i="91"/>
  <c r="Y26" i="91"/>
  <c r="K17" i="91"/>
  <c r="U17" i="91"/>
  <c r="W17" i="91"/>
  <c r="Y17" i="91"/>
  <c r="X18" i="91"/>
  <c r="F18" i="91"/>
  <c r="V18" i="91"/>
  <c r="T18" i="91"/>
  <c r="T17" i="91"/>
  <c r="X17" i="91"/>
  <c r="F17" i="91"/>
  <c r="V17" i="91"/>
  <c r="W14" i="91"/>
  <c r="K14" i="91"/>
  <c r="Y14" i="91"/>
  <c r="U14" i="91"/>
  <c r="V14" i="91"/>
  <c r="X14" i="91"/>
  <c r="F14" i="91"/>
  <c r="T14" i="91"/>
  <c r="O9" i="90"/>
  <c r="M9" i="90"/>
  <c r="E9" i="90"/>
  <c r="C9" i="90"/>
  <c r="B3" i="90"/>
  <c r="B2" i="90"/>
  <c r="O9" i="89"/>
  <c r="M9" i="89"/>
  <c r="E9" i="89"/>
  <c r="C9" i="89"/>
  <c r="B3" i="89"/>
  <c r="B2" i="89"/>
  <c r="P23" i="109"/>
  <c r="N11" i="108"/>
  <c r="F22" i="108"/>
  <c r="P28" i="109"/>
  <c r="N18" i="108"/>
  <c r="D27" i="108"/>
  <c r="P22" i="109"/>
  <c r="I22" i="91"/>
  <c r="F21" i="108"/>
  <c r="D13" i="109"/>
  <c r="F23" i="108"/>
  <c r="N25" i="109"/>
  <c r="M16" i="108"/>
  <c r="F21" i="109"/>
  <c r="F12" i="109"/>
  <c r="N12" i="108"/>
  <c r="D24" i="108"/>
  <c r="N14" i="108"/>
  <c r="F20" i="109"/>
  <c r="D25" i="109"/>
  <c r="P15" i="109"/>
  <c r="F16" i="108"/>
  <c r="N26" i="109"/>
  <c r="P17" i="109"/>
  <c r="P22" i="108"/>
  <c r="I23" i="91"/>
  <c r="F25" i="108"/>
  <c r="P28" i="108"/>
  <c r="P15" i="108"/>
  <c r="P16" i="109"/>
  <c r="N21" i="108"/>
  <c r="P23" i="108"/>
  <c r="F19" i="108"/>
  <c r="D11" i="108"/>
  <c r="D14" i="108"/>
  <c r="D19" i="108"/>
  <c r="D15" i="108"/>
  <c r="N20" i="109"/>
  <c r="D28" i="108"/>
  <c r="F15" i="108"/>
  <c r="I25" i="91"/>
  <c r="D24" i="109"/>
  <c r="P18" i="109"/>
  <c r="D20" i="109"/>
  <c r="D28" i="91"/>
  <c r="P13" i="108"/>
  <c r="D20" i="91"/>
  <c r="D17" i="109"/>
  <c r="P19" i="108"/>
  <c r="D11" i="91"/>
  <c r="F16" i="109"/>
  <c r="F27" i="108"/>
  <c r="F23" i="109"/>
  <c r="P27" i="109"/>
  <c r="N19" i="109"/>
  <c r="N13" i="108"/>
  <c r="P25" i="108"/>
  <c r="F17" i="108"/>
  <c r="N28" i="108"/>
  <c r="F28" i="109"/>
  <c r="N25" i="108"/>
  <c r="N24" i="109"/>
  <c r="D15" i="91"/>
  <c r="N14" i="109"/>
  <c r="F13" i="109"/>
  <c r="N22" i="108"/>
  <c r="F17" i="109"/>
  <c r="P11" i="108"/>
  <c r="F22" i="109"/>
  <c r="N23" i="109"/>
  <c r="O14" i="109"/>
  <c r="P20" i="109"/>
  <c r="N11" i="109"/>
  <c r="N15" i="108"/>
  <c r="N19" i="108"/>
  <c r="F11" i="109"/>
  <c r="N18" i="109"/>
  <c r="D14" i="109"/>
  <c r="D11" i="109"/>
  <c r="N20" i="108"/>
  <c r="N13" i="109"/>
  <c r="D18" i="109"/>
  <c r="P26" i="109"/>
  <c r="N17" i="109"/>
  <c r="F28" i="108"/>
  <c r="D12" i="91"/>
  <c r="N12" i="109"/>
  <c r="F26" i="109"/>
  <c r="D21" i="108"/>
  <c r="E14" i="109"/>
  <c r="D12" i="109"/>
  <c r="P25" i="109"/>
  <c r="P16" i="108"/>
  <c r="F11" i="108"/>
  <c r="N17" i="108"/>
  <c r="P19" i="109"/>
  <c r="D23" i="108"/>
  <c r="D19" i="109"/>
  <c r="F18" i="109"/>
  <c r="P11" i="109"/>
  <c r="P21" i="109"/>
  <c r="N26" i="108"/>
  <c r="D25" i="91"/>
  <c r="D19" i="91"/>
  <c r="D20" i="108"/>
  <c r="N24" i="108"/>
  <c r="P27" i="108"/>
  <c r="F24" i="109"/>
  <c r="D26" i="108"/>
  <c r="P17" i="108"/>
  <c r="F25" i="109"/>
  <c r="N23" i="108"/>
  <c r="D13" i="108"/>
  <c r="D22" i="108"/>
  <c r="N27" i="108"/>
  <c r="F27" i="109"/>
  <c r="D23" i="109"/>
  <c r="F19" i="109"/>
  <c r="P24" i="109"/>
  <c r="D26" i="109"/>
  <c r="F15" i="109"/>
  <c r="D12" i="108"/>
  <c r="P13" i="109"/>
  <c r="I12" i="91"/>
  <c r="C16" i="108"/>
  <c r="I18" i="91"/>
  <c r="D18" i="108"/>
  <c r="D17" i="108"/>
  <c r="I27" i="91"/>
  <c r="D25" i="108"/>
  <c r="P21" i="108"/>
  <c r="P12" i="109"/>
  <c r="F13" i="108"/>
  <c r="R14" i="109" l="1"/>
  <c r="T14" i="109"/>
  <c r="R13" i="109"/>
  <c r="H11" i="109"/>
  <c r="T17" i="109"/>
  <c r="J11" i="109"/>
  <c r="H13" i="109"/>
  <c r="J20" i="109"/>
  <c r="T11" i="109"/>
  <c r="J12" i="109"/>
  <c r="R17" i="109"/>
  <c r="H14" i="109"/>
  <c r="J14" i="109"/>
  <c r="T25" i="109"/>
  <c r="T20" i="109"/>
  <c r="J17" i="109"/>
  <c r="J23" i="109"/>
  <c r="R24" i="109"/>
  <c r="H19" i="109"/>
  <c r="R18" i="109"/>
  <c r="J25" i="109"/>
  <c r="T23" i="109"/>
  <c r="H18" i="109"/>
  <c r="R23" i="109"/>
  <c r="R12" i="109"/>
  <c r="R26" i="109"/>
  <c r="T13" i="109"/>
  <c r="J24" i="109"/>
  <c r="R25" i="109"/>
  <c r="T26" i="109"/>
  <c r="T18" i="109"/>
  <c r="R20" i="109"/>
  <c r="H12" i="109"/>
  <c r="H20" i="109"/>
  <c r="H26" i="109"/>
  <c r="W14" i="109"/>
  <c r="T12" i="109"/>
  <c r="J19" i="109"/>
  <c r="J18" i="109"/>
  <c r="R11" i="109"/>
  <c r="R19" i="109"/>
  <c r="H17" i="109"/>
  <c r="H23" i="109"/>
  <c r="H24" i="109"/>
  <c r="J26" i="109"/>
  <c r="J13" i="109"/>
  <c r="T24" i="109"/>
  <c r="H25" i="109"/>
  <c r="T19" i="109"/>
  <c r="R28" i="108"/>
  <c r="R11" i="108"/>
  <c r="R19" i="108"/>
  <c r="H17" i="108"/>
  <c r="J27" i="108"/>
  <c r="T17" i="108"/>
  <c r="T21" i="108"/>
  <c r="H15" i="108"/>
  <c r="T23" i="108"/>
  <c r="J25" i="108"/>
  <c r="H11" i="108"/>
  <c r="J11" i="108"/>
  <c r="T15" i="108"/>
  <c r="J15" i="108"/>
  <c r="J23" i="108"/>
  <c r="R13" i="108"/>
  <c r="H13" i="108"/>
  <c r="T11" i="108"/>
  <c r="R15" i="108"/>
  <c r="H19" i="108"/>
  <c r="T25" i="108"/>
  <c r="J21" i="108"/>
  <c r="R23" i="108"/>
  <c r="H28" i="108"/>
  <c r="R17" i="108"/>
  <c r="J16" i="108"/>
  <c r="H16" i="108"/>
  <c r="R27" i="108"/>
  <c r="J28" i="108"/>
  <c r="T13" i="108"/>
  <c r="R21" i="108"/>
  <c r="H22" i="108"/>
  <c r="R25" i="108"/>
  <c r="T27" i="108"/>
  <c r="J22" i="108"/>
  <c r="T16" i="108"/>
  <c r="R16" i="108"/>
  <c r="R22" i="108"/>
  <c r="J17" i="108"/>
  <c r="J19" i="108"/>
  <c r="H23" i="108"/>
  <c r="H27" i="108"/>
  <c r="H21" i="108"/>
  <c r="T28" i="108"/>
  <c r="T22" i="108"/>
  <c r="J13" i="108"/>
  <c r="H25" i="108"/>
  <c r="T19" i="108"/>
  <c r="Q19" i="105"/>
  <c r="G17" i="105"/>
  <c r="G27" i="106"/>
  <c r="Q18" i="105"/>
  <c r="Q17" i="106"/>
  <c r="Q21" i="106"/>
  <c r="Q23" i="106"/>
  <c r="G25" i="106"/>
  <c r="G11" i="105"/>
  <c r="G11" i="106"/>
  <c r="Q15" i="106"/>
  <c r="G15" i="106"/>
  <c r="G23" i="106"/>
  <c r="Q13" i="105"/>
  <c r="G13" i="105"/>
  <c r="G18" i="105"/>
  <c r="G19" i="105"/>
  <c r="Q25" i="106"/>
  <c r="G21" i="106"/>
  <c r="Q24" i="105"/>
  <c r="Q14" i="105"/>
  <c r="G14" i="105"/>
  <c r="Q23" i="105"/>
  <c r="Q17" i="105"/>
  <c r="G16" i="106"/>
  <c r="Q12" i="105"/>
  <c r="Q26" i="105"/>
  <c r="G28" i="106"/>
  <c r="Q13" i="106"/>
  <c r="Q25" i="105"/>
  <c r="Q27" i="106"/>
  <c r="Q20" i="105"/>
  <c r="G22" i="106"/>
  <c r="Q16" i="106"/>
  <c r="G12" i="105"/>
  <c r="G20" i="105"/>
  <c r="G26" i="105"/>
  <c r="G17" i="106"/>
  <c r="G19" i="106"/>
  <c r="G23" i="105"/>
  <c r="G24" i="105"/>
  <c r="Q28" i="106"/>
  <c r="Q22" i="106"/>
  <c r="G13" i="106"/>
  <c r="G25" i="105"/>
  <c r="Q19" i="106"/>
  <c r="K29" i="106"/>
  <c r="Q32" i="106" s="1"/>
  <c r="F29" i="106"/>
  <c r="G32" i="106" s="1"/>
  <c r="V29" i="106"/>
  <c r="W30" i="106" s="1"/>
  <c r="Y29" i="106"/>
  <c r="U29" i="106"/>
  <c r="U30" i="106" s="1"/>
  <c r="X29" i="106"/>
  <c r="Q11" i="106"/>
  <c r="U29" i="105"/>
  <c r="W29" i="105"/>
  <c r="T29" i="105"/>
  <c r="V29" i="105"/>
  <c r="F29" i="105"/>
  <c r="G32" i="105" s="1"/>
  <c r="K29" i="105"/>
  <c r="Q32" i="105" s="1"/>
  <c r="Y30" i="105"/>
  <c r="Q11" i="105"/>
  <c r="K23" i="91"/>
  <c r="W23" i="91"/>
  <c r="U23" i="91"/>
  <c r="Y23" i="91"/>
  <c r="V15" i="91"/>
  <c r="X15" i="91"/>
  <c r="T15" i="91"/>
  <c r="F15" i="91"/>
  <c r="U18" i="91"/>
  <c r="Y18" i="91"/>
  <c r="W18" i="91"/>
  <c r="K18" i="91"/>
  <c r="T20" i="91"/>
  <c r="V20" i="91"/>
  <c r="X20" i="91"/>
  <c r="F20" i="91"/>
  <c r="T28" i="91"/>
  <c r="X28" i="91"/>
  <c r="V28" i="91"/>
  <c r="F28" i="91"/>
  <c r="T19" i="91"/>
  <c r="X19" i="91"/>
  <c r="F19" i="91"/>
  <c r="V19" i="91"/>
  <c r="T11" i="91"/>
  <c r="X11" i="91"/>
  <c r="V11" i="91"/>
  <c r="F11" i="91"/>
  <c r="U22" i="91"/>
  <c r="Y22" i="91"/>
  <c r="W22" i="91"/>
  <c r="K22" i="91"/>
  <c r="Y25" i="91"/>
  <c r="K25" i="91"/>
  <c r="U25" i="91"/>
  <c r="W25" i="91"/>
  <c r="U12" i="91"/>
  <c r="K12" i="91"/>
  <c r="Y12" i="91"/>
  <c r="W12" i="91"/>
  <c r="X12" i="91"/>
  <c r="F12" i="91"/>
  <c r="V12" i="91"/>
  <c r="T12" i="91"/>
  <c r="D29" i="91"/>
  <c r="V25" i="91"/>
  <c r="X25" i="91"/>
  <c r="F25" i="91"/>
  <c r="T25" i="91"/>
  <c r="I29" i="91"/>
  <c r="W27" i="91"/>
  <c r="U27" i="91"/>
  <c r="K27" i="91"/>
  <c r="Y27" i="91"/>
  <c r="J23" i="71"/>
  <c r="H23" i="74" s="1"/>
  <c r="W25" i="74" s="1"/>
  <c r="J17" i="71"/>
  <c r="H17" i="74" s="1"/>
  <c r="X24" i="74" s="1"/>
  <c r="O21" i="109"/>
  <c r="C14" i="109"/>
  <c r="O15" i="108"/>
  <c r="O17" i="109"/>
  <c r="C12" i="108"/>
  <c r="O20" i="109"/>
  <c r="M18" i="109"/>
  <c r="O11" i="108"/>
  <c r="C11" i="109"/>
  <c r="O25" i="109"/>
  <c r="O27" i="109"/>
  <c r="E13" i="109"/>
  <c r="E27" i="108"/>
  <c r="M11" i="109"/>
  <c r="M23" i="108"/>
  <c r="O22" i="109"/>
  <c r="E28" i="109"/>
  <c r="O13" i="108"/>
  <c r="M23" i="109"/>
  <c r="E24" i="109"/>
  <c r="C13" i="109"/>
  <c r="E25" i="109"/>
  <c r="M26" i="109"/>
  <c r="E22" i="109"/>
  <c r="E22" i="108"/>
  <c r="M24" i="108"/>
  <c r="C25" i="108"/>
  <c r="M20" i="109"/>
  <c r="E17" i="108"/>
  <c r="M14" i="108"/>
  <c r="O24" i="109"/>
  <c r="O18" i="109"/>
  <c r="O16" i="108"/>
  <c r="M19" i="109"/>
  <c r="E26" i="109"/>
  <c r="C19" i="109"/>
  <c r="M14" i="109"/>
  <c r="E16" i="109"/>
  <c r="C21" i="108"/>
  <c r="E13" i="108"/>
  <c r="E27" i="109"/>
  <c r="C27" i="108"/>
  <c r="E18" i="109"/>
  <c r="C20" i="108"/>
  <c r="E25" i="108"/>
  <c r="O12" i="109"/>
  <c r="O19" i="109"/>
  <c r="E17" i="109"/>
  <c r="E15" i="108"/>
  <c r="M20" i="108"/>
  <c r="O21" i="108"/>
  <c r="O16" i="109"/>
  <c r="O13" i="109"/>
  <c r="E21" i="109"/>
  <c r="M12" i="109"/>
  <c r="M22" i="108"/>
  <c r="M17" i="109"/>
  <c r="O28" i="108"/>
  <c r="C22" i="108"/>
  <c r="E23" i="109"/>
  <c r="O23" i="108"/>
  <c r="E20" i="109"/>
  <c r="O11" i="109"/>
  <c r="C20" i="109"/>
  <c r="C25" i="109"/>
  <c r="E12" i="109"/>
  <c r="O27" i="108"/>
  <c r="M13" i="109"/>
  <c r="M25" i="109"/>
  <c r="M18" i="108"/>
  <c r="C15" i="108"/>
  <c r="M26" i="108"/>
  <c r="E11" i="108"/>
  <c r="O17" i="108"/>
  <c r="O28" i="109"/>
  <c r="E23" i="108"/>
  <c r="E28" i="108"/>
  <c r="O26" i="109"/>
  <c r="O15" i="109"/>
  <c r="C12" i="109"/>
  <c r="C23" i="108"/>
  <c r="M24" i="109"/>
  <c r="C13" i="108"/>
  <c r="E19" i="109"/>
  <c r="C11" i="108"/>
  <c r="O19" i="108"/>
  <c r="C24" i="108"/>
  <c r="M27" i="108"/>
  <c r="C19" i="108"/>
  <c r="M15" i="108"/>
  <c r="E11" i="109"/>
  <c r="E19" i="108"/>
  <c r="M19" i="108"/>
  <c r="C28" i="108"/>
  <c r="O25" i="108"/>
  <c r="C17" i="109"/>
  <c r="C26" i="109"/>
  <c r="O23" i="109"/>
  <c r="M13" i="108"/>
  <c r="E15" i="109"/>
  <c r="C26" i="108"/>
  <c r="C24" i="109"/>
  <c r="M17" i="108"/>
  <c r="M21" i="108"/>
  <c r="M11" i="108"/>
  <c r="C23" i="109"/>
  <c r="C14" i="108"/>
  <c r="C18" i="109"/>
  <c r="C18" i="108"/>
  <c r="E16" i="108"/>
  <c r="O22" i="108"/>
  <c r="M28" i="108"/>
  <c r="M12" i="108"/>
  <c r="M25" i="108"/>
  <c r="E21" i="108"/>
  <c r="C17" i="108"/>
  <c r="W14" i="108" l="1"/>
  <c r="L17" i="109"/>
  <c r="K17" i="109"/>
  <c r="G17" i="109"/>
  <c r="W17" i="109"/>
  <c r="I26" i="109"/>
  <c r="W26" i="109"/>
  <c r="V19" i="109"/>
  <c r="U19" i="109"/>
  <c r="Q19" i="109"/>
  <c r="U25" i="109"/>
  <c r="V25" i="109"/>
  <c r="Q25" i="109"/>
  <c r="I18" i="109"/>
  <c r="W18" i="109"/>
  <c r="L18" i="109"/>
  <c r="K18" i="109"/>
  <c r="G18" i="109"/>
  <c r="L13" i="109"/>
  <c r="G13" i="109"/>
  <c r="K13" i="109"/>
  <c r="W13" i="109"/>
  <c r="W22" i="109"/>
  <c r="K24" i="109"/>
  <c r="G24" i="109"/>
  <c r="L24" i="109"/>
  <c r="S13" i="109"/>
  <c r="V13" i="109"/>
  <c r="U13" i="109"/>
  <c r="Q13" i="109"/>
  <c r="W28" i="109"/>
  <c r="I23" i="109"/>
  <c r="V26" i="109"/>
  <c r="U26" i="109"/>
  <c r="Q26" i="109"/>
  <c r="S25" i="109"/>
  <c r="S26" i="109"/>
  <c r="S18" i="109"/>
  <c r="V12" i="109"/>
  <c r="U12" i="109"/>
  <c r="Q12" i="109"/>
  <c r="I17" i="109"/>
  <c r="U14" i="109"/>
  <c r="Q14" i="109"/>
  <c r="V14" i="109"/>
  <c r="S14" i="109"/>
  <c r="V24" i="109"/>
  <c r="U24" i="109"/>
  <c r="Q24" i="109"/>
  <c r="I13" i="109"/>
  <c r="L19" i="109"/>
  <c r="G19" i="109"/>
  <c r="K19" i="109"/>
  <c r="W19" i="109"/>
  <c r="S11" i="109"/>
  <c r="L23" i="109"/>
  <c r="K23" i="109"/>
  <c r="G23" i="109"/>
  <c r="W23" i="109"/>
  <c r="I19" i="109"/>
  <c r="I11" i="109"/>
  <c r="W16" i="109"/>
  <c r="G26" i="109"/>
  <c r="L26" i="109"/>
  <c r="K26" i="109"/>
  <c r="Q17" i="109"/>
  <c r="V17" i="109"/>
  <c r="U17" i="109"/>
  <c r="I25" i="109"/>
  <c r="S23" i="109"/>
  <c r="Q23" i="109"/>
  <c r="U23" i="109"/>
  <c r="V23" i="109"/>
  <c r="S12" i="109"/>
  <c r="L11" i="109"/>
  <c r="K11" i="109"/>
  <c r="G11" i="109"/>
  <c r="W11" i="109"/>
  <c r="G12" i="109"/>
  <c r="L12" i="109"/>
  <c r="K12" i="109"/>
  <c r="I12" i="109"/>
  <c r="W12" i="109"/>
  <c r="S24" i="109"/>
  <c r="S19" i="109"/>
  <c r="S17" i="109"/>
  <c r="G25" i="109"/>
  <c r="L25" i="109"/>
  <c r="K25" i="109"/>
  <c r="W25" i="109"/>
  <c r="V20" i="109"/>
  <c r="U20" i="109"/>
  <c r="Q20" i="109"/>
  <c r="Q18" i="109"/>
  <c r="V18" i="109"/>
  <c r="U18" i="109"/>
  <c r="L20" i="109"/>
  <c r="K20" i="109"/>
  <c r="G20" i="109"/>
  <c r="S20" i="109"/>
  <c r="I24" i="109"/>
  <c r="W24" i="109"/>
  <c r="I20" i="109"/>
  <c r="W20" i="109"/>
  <c r="V11" i="109"/>
  <c r="U11" i="109"/>
  <c r="Q11" i="109"/>
  <c r="L14" i="109"/>
  <c r="K14" i="109"/>
  <c r="G14" i="109"/>
  <c r="I14" i="109"/>
  <c r="K21" i="108"/>
  <c r="G21" i="108"/>
  <c r="L21" i="108"/>
  <c r="W21" i="108"/>
  <c r="I28" i="108"/>
  <c r="W28" i="108"/>
  <c r="I23" i="108"/>
  <c r="I15" i="108"/>
  <c r="L13" i="108"/>
  <c r="K13" i="108"/>
  <c r="G13" i="108"/>
  <c r="W13" i="108"/>
  <c r="I25" i="108"/>
  <c r="S23" i="108"/>
  <c r="V21" i="108"/>
  <c r="U21" i="108"/>
  <c r="Q21" i="108"/>
  <c r="S13" i="108"/>
  <c r="S11" i="108"/>
  <c r="G27" i="108"/>
  <c r="L27" i="108"/>
  <c r="K27" i="108"/>
  <c r="W27" i="108"/>
  <c r="L23" i="108"/>
  <c r="K23" i="108"/>
  <c r="G23" i="108"/>
  <c r="W23" i="108"/>
  <c r="S15" i="108"/>
  <c r="I16" i="108"/>
  <c r="W16" i="108"/>
  <c r="K16" i="108"/>
  <c r="G16" i="108"/>
  <c r="L16" i="108"/>
  <c r="G28" i="108"/>
  <c r="L28" i="108"/>
  <c r="K28" i="108"/>
  <c r="V23" i="108"/>
  <c r="U23" i="108"/>
  <c r="Q23" i="108"/>
  <c r="I11" i="108"/>
  <c r="L15" i="108"/>
  <c r="K15" i="108"/>
  <c r="G15" i="108"/>
  <c r="W15" i="108"/>
  <c r="S28" i="108"/>
  <c r="W20" i="108"/>
  <c r="I17" i="108"/>
  <c r="I27" i="108"/>
  <c r="U11" i="108"/>
  <c r="Q11" i="108"/>
  <c r="V11" i="108"/>
  <c r="W24" i="108"/>
  <c r="S16" i="108"/>
  <c r="V16" i="108"/>
  <c r="Q16" i="108"/>
  <c r="U16" i="108"/>
  <c r="S19" i="108"/>
  <c r="V13" i="108"/>
  <c r="U13" i="108"/>
  <c r="Q13" i="108"/>
  <c r="Q27" i="108"/>
  <c r="V27" i="108"/>
  <c r="U27" i="108"/>
  <c r="I22" i="108"/>
  <c r="W22" i="108"/>
  <c r="S17" i="108"/>
  <c r="G25" i="108"/>
  <c r="K25" i="108"/>
  <c r="L25" i="108"/>
  <c r="W25" i="108"/>
  <c r="I13" i="108"/>
  <c r="S27" i="108"/>
  <c r="G17" i="108"/>
  <c r="L17" i="108"/>
  <c r="K17" i="108"/>
  <c r="W17" i="108"/>
  <c r="W26" i="108"/>
  <c r="G19" i="108"/>
  <c r="L19" i="108"/>
  <c r="K19" i="108"/>
  <c r="W19" i="108"/>
  <c r="V19" i="108"/>
  <c r="U19" i="108"/>
  <c r="Q19" i="108"/>
  <c r="I19" i="108"/>
  <c r="L11" i="108"/>
  <c r="K11" i="108"/>
  <c r="G11" i="108"/>
  <c r="W11" i="108"/>
  <c r="Q17" i="108"/>
  <c r="V17" i="108"/>
  <c r="U17" i="108"/>
  <c r="V22" i="108"/>
  <c r="U22" i="108"/>
  <c r="Q22" i="108"/>
  <c r="W12" i="108"/>
  <c r="S21" i="108"/>
  <c r="I21" i="108"/>
  <c r="S25" i="108"/>
  <c r="S22" i="108"/>
  <c r="V25" i="108"/>
  <c r="U25" i="108"/>
  <c r="Q25" i="108"/>
  <c r="Q15" i="108"/>
  <c r="U15" i="108"/>
  <c r="V15" i="108"/>
  <c r="Q28" i="108"/>
  <c r="V28" i="108"/>
  <c r="U28" i="108"/>
  <c r="W18" i="108"/>
  <c r="L22" i="108"/>
  <c r="G22" i="108"/>
  <c r="K22" i="108"/>
  <c r="Y30" i="106"/>
  <c r="W30" i="105"/>
  <c r="U30" i="105"/>
  <c r="F29" i="91"/>
  <c r="G32" i="91" s="1"/>
  <c r="K29" i="91"/>
  <c r="Q32" i="91" s="1"/>
  <c r="A18" i="77"/>
  <c r="A19" i="77"/>
  <c r="A20" i="77"/>
  <c r="A21" i="77"/>
  <c r="B18" i="77"/>
  <c r="B19" i="77"/>
  <c r="B20" i="77"/>
  <c r="B21" i="77"/>
  <c r="G36" i="34"/>
  <c r="H14" i="34"/>
  <c r="H18" i="34"/>
  <c r="B18" i="34"/>
  <c r="G25" i="34"/>
  <c r="H15" i="34"/>
  <c r="G33" i="34"/>
  <c r="B16" i="34"/>
  <c r="B14" i="34"/>
  <c r="G32" i="34"/>
  <c r="G38" i="34"/>
  <c r="B17" i="34"/>
  <c r="H17" i="34"/>
  <c r="G35" i="34"/>
  <c r="G28" i="34"/>
  <c r="G27" i="34"/>
  <c r="G26" i="34"/>
  <c r="G29" i="34"/>
  <c r="H16" i="34"/>
  <c r="G37" i="34"/>
  <c r="B13" i="34"/>
  <c r="G34" i="34"/>
  <c r="H19" i="34"/>
  <c r="G40" i="34"/>
  <c r="B19" i="34"/>
  <c r="G30" i="34"/>
  <c r="G39" i="34"/>
  <c r="B15" i="34"/>
  <c r="H13" i="34"/>
  <c r="G31" i="34"/>
  <c r="G3" i="98" l="1"/>
  <c r="K3" i="98"/>
  <c r="O3" i="98"/>
  <c r="C3" i="98"/>
  <c r="A37" i="34"/>
  <c r="A33" i="34"/>
  <c r="A29" i="34"/>
  <c r="A25" i="34"/>
  <c r="I29" i="86"/>
  <c r="D29" i="86"/>
  <c r="Y28" i="86"/>
  <c r="X28" i="86"/>
  <c r="W28" i="86"/>
  <c r="V28" i="86"/>
  <c r="U28" i="86"/>
  <c r="T28" i="86"/>
  <c r="K28" i="86"/>
  <c r="F28" i="86"/>
  <c r="C28" i="86"/>
  <c r="E28" i="86" s="1"/>
  <c r="H28" i="86" s="1"/>
  <c r="G28" i="86" s="1"/>
  <c r="Y27" i="86"/>
  <c r="X27" i="86"/>
  <c r="W27" i="86"/>
  <c r="V27" i="86"/>
  <c r="U27" i="86"/>
  <c r="T27" i="86"/>
  <c r="K27" i="86"/>
  <c r="F27" i="86"/>
  <c r="C27" i="86"/>
  <c r="J27" i="86" s="1"/>
  <c r="R27" i="86" s="1"/>
  <c r="Q27" i="86" s="1"/>
  <c r="Y26" i="86"/>
  <c r="X26" i="86"/>
  <c r="W26" i="86"/>
  <c r="V26" i="86"/>
  <c r="U26" i="86"/>
  <c r="T26" i="86"/>
  <c r="K26" i="86"/>
  <c r="F26" i="86"/>
  <c r="C26" i="86"/>
  <c r="J26" i="86" s="1"/>
  <c r="R26" i="86" s="1"/>
  <c r="Q26" i="86" s="1"/>
  <c r="Y25" i="86"/>
  <c r="X25" i="86"/>
  <c r="W25" i="86"/>
  <c r="V25" i="86"/>
  <c r="U25" i="86"/>
  <c r="T25" i="86"/>
  <c r="K25" i="86"/>
  <c r="F25" i="86"/>
  <c r="C25" i="86"/>
  <c r="J25" i="86" s="1"/>
  <c r="R25" i="86" s="1"/>
  <c r="Q25" i="86" s="1"/>
  <c r="Y24" i="86"/>
  <c r="X24" i="86"/>
  <c r="W24" i="86"/>
  <c r="V24" i="86"/>
  <c r="U24" i="86"/>
  <c r="T24" i="86"/>
  <c r="K24" i="86"/>
  <c r="F24" i="86"/>
  <c r="C24" i="86"/>
  <c r="E24" i="86" s="1"/>
  <c r="H24" i="86" s="1"/>
  <c r="G24" i="86" s="1"/>
  <c r="Y23" i="86"/>
  <c r="X23" i="86"/>
  <c r="W23" i="86"/>
  <c r="V23" i="86"/>
  <c r="U23" i="86"/>
  <c r="T23" i="86"/>
  <c r="K23" i="86"/>
  <c r="F23" i="86"/>
  <c r="C23" i="86"/>
  <c r="E23" i="86" s="1"/>
  <c r="H23" i="86" s="1"/>
  <c r="G23" i="86" s="1"/>
  <c r="Y22" i="86"/>
  <c r="X22" i="86"/>
  <c r="W22" i="86"/>
  <c r="V22" i="86"/>
  <c r="U22" i="86"/>
  <c r="T22" i="86"/>
  <c r="K22" i="86"/>
  <c r="F22" i="86"/>
  <c r="C22" i="86"/>
  <c r="J22" i="86" s="1"/>
  <c r="R22" i="86" s="1"/>
  <c r="Q22" i="86" s="1"/>
  <c r="Y21" i="86"/>
  <c r="X21" i="86"/>
  <c r="W21" i="86"/>
  <c r="V21" i="86"/>
  <c r="U21" i="86"/>
  <c r="T21" i="86"/>
  <c r="K21" i="86"/>
  <c r="F21" i="86"/>
  <c r="C21" i="86"/>
  <c r="J21" i="86" s="1"/>
  <c r="R21" i="86" s="1"/>
  <c r="Q21" i="86" s="1"/>
  <c r="Y20" i="86"/>
  <c r="X20" i="86"/>
  <c r="W20" i="86"/>
  <c r="V20" i="86"/>
  <c r="U20" i="86"/>
  <c r="T20" i="86"/>
  <c r="K20" i="86"/>
  <c r="F20" i="86"/>
  <c r="C20" i="86"/>
  <c r="J20" i="86" s="1"/>
  <c r="R20" i="86" s="1"/>
  <c r="Q20" i="86" s="1"/>
  <c r="Y19" i="86"/>
  <c r="X19" i="86"/>
  <c r="W19" i="86"/>
  <c r="V19" i="86"/>
  <c r="U19" i="86"/>
  <c r="T19" i="86"/>
  <c r="K19" i="86"/>
  <c r="F19" i="86"/>
  <c r="C19" i="86"/>
  <c r="J19" i="86" s="1"/>
  <c r="R19" i="86" s="1"/>
  <c r="Q19" i="86" s="1"/>
  <c r="Y18" i="86"/>
  <c r="X18" i="86"/>
  <c r="W18" i="86"/>
  <c r="V18" i="86"/>
  <c r="U18" i="86"/>
  <c r="T18" i="86"/>
  <c r="K18" i="86"/>
  <c r="F18" i="86"/>
  <c r="C18" i="86"/>
  <c r="J18" i="86" s="1"/>
  <c r="R18" i="86" s="1"/>
  <c r="Q18" i="86" s="1"/>
  <c r="Y17" i="86"/>
  <c r="X17" i="86"/>
  <c r="W17" i="86"/>
  <c r="V17" i="86"/>
  <c r="U17" i="86"/>
  <c r="T17" i="86"/>
  <c r="K17" i="86"/>
  <c r="F17" i="86"/>
  <c r="C17" i="86"/>
  <c r="J17" i="86" s="1"/>
  <c r="R17" i="86" s="1"/>
  <c r="Q17" i="86" s="1"/>
  <c r="Y16" i="86"/>
  <c r="X16" i="86"/>
  <c r="W16" i="86"/>
  <c r="V16" i="86"/>
  <c r="U16" i="86"/>
  <c r="T16" i="86"/>
  <c r="K16" i="86"/>
  <c r="F16" i="86"/>
  <c r="C16" i="86"/>
  <c r="E16" i="86" s="1"/>
  <c r="H16" i="86" s="1"/>
  <c r="G16" i="86" s="1"/>
  <c r="Y15" i="86"/>
  <c r="X15" i="86"/>
  <c r="W15" i="86"/>
  <c r="V15" i="86"/>
  <c r="U15" i="86"/>
  <c r="T15" i="86"/>
  <c r="K15" i="86"/>
  <c r="F15" i="86"/>
  <c r="C15" i="86"/>
  <c r="E15" i="86" s="1"/>
  <c r="H15" i="86" s="1"/>
  <c r="G15" i="86" s="1"/>
  <c r="Y14" i="86"/>
  <c r="X14" i="86"/>
  <c r="W14" i="86"/>
  <c r="V14" i="86"/>
  <c r="U14" i="86"/>
  <c r="T14" i="86"/>
  <c r="K14" i="86"/>
  <c r="F14" i="86"/>
  <c r="C14" i="86"/>
  <c r="E14" i="86" s="1"/>
  <c r="H14" i="86" s="1"/>
  <c r="G14" i="86" s="1"/>
  <c r="Y13" i="86"/>
  <c r="X13" i="86"/>
  <c r="W13" i="86"/>
  <c r="V13" i="86"/>
  <c r="U13" i="86"/>
  <c r="T13" i="86"/>
  <c r="K13" i="86"/>
  <c r="F13" i="86"/>
  <c r="C13" i="86"/>
  <c r="J13" i="86" s="1"/>
  <c r="R13" i="86" s="1"/>
  <c r="Q13" i="86" s="1"/>
  <c r="Y12" i="86"/>
  <c r="X12" i="86"/>
  <c r="W12" i="86"/>
  <c r="V12" i="86"/>
  <c r="U12" i="86"/>
  <c r="T12" i="86"/>
  <c r="K12" i="86"/>
  <c r="F12" i="86"/>
  <c r="C12" i="86"/>
  <c r="J12" i="86" s="1"/>
  <c r="R12" i="86" s="1"/>
  <c r="Q12" i="86" s="1"/>
  <c r="Y11" i="86"/>
  <c r="X11" i="86"/>
  <c r="W11" i="86"/>
  <c r="V11" i="86"/>
  <c r="U11" i="86"/>
  <c r="T11" i="86"/>
  <c r="K11" i="86"/>
  <c r="F11" i="86"/>
  <c r="C11" i="86"/>
  <c r="J11" i="86" s="1"/>
  <c r="B2" i="86"/>
  <c r="Q31" i="86"/>
  <c r="P19" i="98" l="1"/>
  <c r="Q19" i="98" s="1"/>
  <c r="R19" i="98" s="1"/>
  <c r="P15" i="98"/>
  <c r="Q15" i="98" s="1"/>
  <c r="R15" i="98" s="1"/>
  <c r="P11" i="98"/>
  <c r="Q11" i="98" s="1"/>
  <c r="R11" i="98" s="1"/>
  <c r="P7" i="98"/>
  <c r="Q7" i="98" s="1"/>
  <c r="R7" i="98" s="1"/>
  <c r="L19" i="98"/>
  <c r="M19" i="98" s="1"/>
  <c r="N19" i="98" s="1"/>
  <c r="L15" i="98"/>
  <c r="M15" i="98" s="1"/>
  <c r="N15" i="98" s="1"/>
  <c r="L11" i="98"/>
  <c r="M11" i="98" s="1"/>
  <c r="N11" i="98" s="1"/>
  <c r="L7" i="98"/>
  <c r="M7" i="98" s="1"/>
  <c r="N7" i="98" s="1"/>
  <c r="H19" i="98"/>
  <c r="I19" i="98" s="1"/>
  <c r="J19" i="98" s="1"/>
  <c r="H15" i="98"/>
  <c r="I15" i="98" s="1"/>
  <c r="J15" i="98" s="1"/>
  <c r="H11" i="98"/>
  <c r="I11" i="98" s="1"/>
  <c r="J11" i="98" s="1"/>
  <c r="H7" i="98"/>
  <c r="I7" i="98" s="1"/>
  <c r="J7" i="98" s="1"/>
  <c r="H21" i="98"/>
  <c r="I21" i="98" s="1"/>
  <c r="J21" i="98" s="1"/>
  <c r="H17" i="98"/>
  <c r="I17" i="98" s="1"/>
  <c r="J17" i="98" s="1"/>
  <c r="H13" i="98"/>
  <c r="I13" i="98" s="1"/>
  <c r="J13" i="98" s="1"/>
  <c r="H5" i="98"/>
  <c r="P22" i="98"/>
  <c r="Q22" i="98" s="1"/>
  <c r="R22" i="98" s="1"/>
  <c r="P18" i="98"/>
  <c r="Q18" i="98" s="1"/>
  <c r="R18" i="98" s="1"/>
  <c r="P20" i="98"/>
  <c r="Q20" i="98" s="1"/>
  <c r="R20" i="98" s="1"/>
  <c r="P16" i="98"/>
  <c r="Q16" i="98" s="1"/>
  <c r="R16" i="98" s="1"/>
  <c r="P12" i="98"/>
  <c r="Q12" i="98" s="1"/>
  <c r="R12" i="98" s="1"/>
  <c r="P8" i="98"/>
  <c r="Q8" i="98" s="1"/>
  <c r="R8" i="98" s="1"/>
  <c r="L20" i="98"/>
  <c r="M20" i="98" s="1"/>
  <c r="N20" i="98" s="1"/>
  <c r="L16" i="98"/>
  <c r="M16" i="98" s="1"/>
  <c r="N16" i="98" s="1"/>
  <c r="L12" i="98"/>
  <c r="M12" i="98" s="1"/>
  <c r="N12" i="98" s="1"/>
  <c r="L8" i="98"/>
  <c r="M8" i="98" s="1"/>
  <c r="N8" i="98" s="1"/>
  <c r="H20" i="98"/>
  <c r="I20" i="98" s="1"/>
  <c r="J20" i="98" s="1"/>
  <c r="H16" i="98"/>
  <c r="I16" i="98" s="1"/>
  <c r="J16" i="98" s="1"/>
  <c r="H12" i="98"/>
  <c r="I12" i="98" s="1"/>
  <c r="J12" i="98" s="1"/>
  <c r="H8" i="98"/>
  <c r="I8" i="98" s="1"/>
  <c r="J8" i="98" s="1"/>
  <c r="P21" i="98"/>
  <c r="Q21" i="98" s="1"/>
  <c r="R21" i="98" s="1"/>
  <c r="P17" i="98"/>
  <c r="Q17" i="98" s="1"/>
  <c r="R17" i="98" s="1"/>
  <c r="P13" i="98"/>
  <c r="Q13" i="98" s="1"/>
  <c r="R13" i="98" s="1"/>
  <c r="P9" i="98"/>
  <c r="Q9" i="98" s="1"/>
  <c r="R9" i="98" s="1"/>
  <c r="P5" i="98"/>
  <c r="L21" i="98"/>
  <c r="M21" i="98" s="1"/>
  <c r="N21" i="98" s="1"/>
  <c r="L17" i="98"/>
  <c r="M17" i="98" s="1"/>
  <c r="N17" i="98" s="1"/>
  <c r="L13" i="98"/>
  <c r="M13" i="98" s="1"/>
  <c r="N13" i="98" s="1"/>
  <c r="L9" i="98"/>
  <c r="M9" i="98" s="1"/>
  <c r="N9" i="98" s="1"/>
  <c r="L5" i="98"/>
  <c r="H9" i="98"/>
  <c r="I9" i="98" s="1"/>
  <c r="J9" i="98" s="1"/>
  <c r="L18" i="98"/>
  <c r="M18" i="98" s="1"/>
  <c r="N18" i="98" s="1"/>
  <c r="H14" i="98"/>
  <c r="I14" i="98" s="1"/>
  <c r="J14" i="98" s="1"/>
  <c r="P6" i="98"/>
  <c r="Q6" i="98" s="1"/>
  <c r="R6" i="98" s="1"/>
  <c r="L22" i="98"/>
  <c r="M22" i="98" s="1"/>
  <c r="N22" i="98" s="1"/>
  <c r="L6" i="98"/>
  <c r="M6" i="98" s="1"/>
  <c r="N6" i="98" s="1"/>
  <c r="H18" i="98"/>
  <c r="I18" i="98" s="1"/>
  <c r="J18" i="98" s="1"/>
  <c r="P10" i="98"/>
  <c r="Q10" i="98" s="1"/>
  <c r="R10" i="98" s="1"/>
  <c r="L10" i="98"/>
  <c r="M10" i="98" s="1"/>
  <c r="N10" i="98" s="1"/>
  <c r="P14" i="98"/>
  <c r="Q14" i="98" s="1"/>
  <c r="R14" i="98" s="1"/>
  <c r="L14" i="98"/>
  <c r="M14" i="98" s="1"/>
  <c r="N14" i="98" s="1"/>
  <c r="H10" i="98"/>
  <c r="I10" i="98" s="1"/>
  <c r="J10" i="98" s="1"/>
  <c r="H22" i="98"/>
  <c r="I22" i="98" s="1"/>
  <c r="J22" i="98" s="1"/>
  <c r="H6" i="98"/>
  <c r="I6" i="98" s="1"/>
  <c r="J6" i="98" s="1"/>
  <c r="D7" i="98"/>
  <c r="E7" i="98" s="1"/>
  <c r="F7" i="98" s="1"/>
  <c r="D11" i="98"/>
  <c r="E11" i="98" s="1"/>
  <c r="F11" i="98" s="1"/>
  <c r="D15" i="98"/>
  <c r="E15" i="98" s="1"/>
  <c r="F15" i="98" s="1"/>
  <c r="D19" i="98"/>
  <c r="E19" i="98" s="1"/>
  <c r="F19" i="98" s="1"/>
  <c r="D5" i="98"/>
  <c r="D14" i="98"/>
  <c r="E14" i="98" s="1"/>
  <c r="F14" i="98" s="1"/>
  <c r="D8" i="98"/>
  <c r="E8" i="98" s="1"/>
  <c r="F8" i="98" s="1"/>
  <c r="D12" i="98"/>
  <c r="E12" i="98" s="1"/>
  <c r="F12" i="98" s="1"/>
  <c r="D16" i="98"/>
  <c r="E16" i="98" s="1"/>
  <c r="F16" i="98" s="1"/>
  <c r="D20" i="98"/>
  <c r="E20" i="98" s="1"/>
  <c r="F20" i="98" s="1"/>
  <c r="D6" i="98"/>
  <c r="E6" i="98" s="1"/>
  <c r="F6" i="98" s="1"/>
  <c r="D18" i="98"/>
  <c r="E18" i="98" s="1"/>
  <c r="F18" i="98" s="1"/>
  <c r="D9" i="98"/>
  <c r="E9" i="98" s="1"/>
  <c r="F9" i="98" s="1"/>
  <c r="D13" i="98"/>
  <c r="E13" i="98" s="1"/>
  <c r="F13" i="98" s="1"/>
  <c r="D17" i="98"/>
  <c r="E17" i="98" s="1"/>
  <c r="F17" i="98" s="1"/>
  <c r="D21" i="98"/>
  <c r="E21" i="98" s="1"/>
  <c r="F21" i="98" s="1"/>
  <c r="D10" i="98"/>
  <c r="E10" i="98" s="1"/>
  <c r="F10" i="98" s="1"/>
  <c r="D22" i="98"/>
  <c r="E22" i="98" s="1"/>
  <c r="F22" i="98" s="1"/>
  <c r="E22" i="86"/>
  <c r="H22" i="86" s="1"/>
  <c r="G22" i="86" s="1"/>
  <c r="E21" i="86"/>
  <c r="H21" i="86" s="1"/>
  <c r="G21" i="86" s="1"/>
  <c r="K29" i="86"/>
  <c r="Q32" i="86" s="1"/>
  <c r="J15" i="86"/>
  <c r="R15" i="86" s="1"/>
  <c r="Q15" i="86" s="1"/>
  <c r="E13" i="86"/>
  <c r="H13" i="86" s="1"/>
  <c r="G13" i="86" s="1"/>
  <c r="F29" i="86"/>
  <c r="G32" i="86" s="1"/>
  <c r="J14" i="86"/>
  <c r="R14" i="86" s="1"/>
  <c r="Q14" i="86" s="1"/>
  <c r="E25" i="86"/>
  <c r="H25" i="86" s="1"/>
  <c r="G25" i="86" s="1"/>
  <c r="E17" i="86"/>
  <c r="H17" i="86" s="1"/>
  <c r="G17" i="86" s="1"/>
  <c r="J24" i="86"/>
  <c r="R24" i="86" s="1"/>
  <c r="Q24" i="86" s="1"/>
  <c r="J16" i="86"/>
  <c r="R16" i="86" s="1"/>
  <c r="Q16" i="86" s="1"/>
  <c r="J23" i="86"/>
  <c r="R23" i="86" s="1"/>
  <c r="Q23" i="86" s="1"/>
  <c r="R11" i="86"/>
  <c r="E20" i="86"/>
  <c r="H20" i="86" s="1"/>
  <c r="G20" i="86" s="1"/>
  <c r="E11" i="86"/>
  <c r="E19" i="86"/>
  <c r="H19" i="86" s="1"/>
  <c r="G19" i="86" s="1"/>
  <c r="E27" i="86"/>
  <c r="H27" i="86" s="1"/>
  <c r="G27" i="86" s="1"/>
  <c r="E12" i="86"/>
  <c r="H12" i="86" s="1"/>
  <c r="G12" i="86" s="1"/>
  <c r="E18" i="86"/>
  <c r="H18" i="86" s="1"/>
  <c r="G18" i="86" s="1"/>
  <c r="E26" i="86"/>
  <c r="H26" i="86" s="1"/>
  <c r="G26" i="86" s="1"/>
  <c r="J28" i="86"/>
  <c r="R28" i="86" s="1"/>
  <c r="Q28" i="86" s="1"/>
  <c r="E32" i="74"/>
  <c r="U26" i="74" s="1"/>
  <c r="E31" i="74"/>
  <c r="T26" i="74" s="1"/>
  <c r="E29" i="74"/>
  <c r="R26" i="74" s="1"/>
  <c r="E25" i="74"/>
  <c r="U25" i="74" s="1"/>
  <c r="E24" i="74"/>
  <c r="T25" i="74" s="1"/>
  <c r="M5" i="98" l="1"/>
  <c r="L23" i="98"/>
  <c r="I5" i="98"/>
  <c r="H23" i="98"/>
  <c r="Q5" i="98"/>
  <c r="P23" i="98"/>
  <c r="E5" i="98"/>
  <c r="D23" i="98"/>
  <c r="Q11" i="86"/>
  <c r="Q29" i="86" s="1"/>
  <c r="R29" i="86"/>
  <c r="J29" i="86"/>
  <c r="H11" i="86"/>
  <c r="E29" i="86"/>
  <c r="C31" i="74"/>
  <c r="P26" i="74" l="1"/>
  <c r="J5" i="98"/>
  <c r="J23" i="98" s="1"/>
  <c r="AN5" i="7" s="1"/>
  <c r="AO5" i="7" s="1"/>
  <c r="I23" i="98"/>
  <c r="R5" i="98"/>
  <c r="R23" i="98" s="1"/>
  <c r="AN7" i="7" s="1"/>
  <c r="AO7" i="7" s="1"/>
  <c r="Q23" i="98"/>
  <c r="N5" i="98"/>
  <c r="N23" i="98" s="1"/>
  <c r="AN6" i="7" s="1"/>
  <c r="AO6" i="7" s="1"/>
  <c r="M23" i="98"/>
  <c r="F5" i="98"/>
  <c r="F23" i="98" s="1"/>
  <c r="AN4" i="7" s="1"/>
  <c r="AO4" i="7" s="1"/>
  <c r="E23" i="98"/>
  <c r="G11" i="86"/>
  <c r="G29" i="86" s="1"/>
  <c r="Q30" i="86" s="1"/>
  <c r="H29" i="86"/>
  <c r="R30" i="86" s="1"/>
  <c r="H9" i="34"/>
  <c r="H21" i="34"/>
  <c r="A21" i="34"/>
  <c r="F10" i="77" s="1"/>
  <c r="A9" i="34"/>
  <c r="Z165" i="34"/>
  <c r="AJ165" i="34"/>
  <c r="J30" i="71"/>
  <c r="H30" i="74" s="1"/>
  <c r="W26" i="74" s="1"/>
  <c r="J31" i="71"/>
  <c r="H31" i="74" s="1"/>
  <c r="X26" i="74" s="1"/>
  <c r="J32" i="71"/>
  <c r="H32" i="74" s="1"/>
  <c r="Y26" i="74" s="1"/>
  <c r="J29" i="71"/>
  <c r="H29" i="74" s="1"/>
  <c r="V26" i="74" s="1"/>
  <c r="J24" i="71"/>
  <c r="H24" i="74" s="1"/>
  <c r="X25" i="74" s="1"/>
  <c r="J25" i="71"/>
  <c r="H25" i="74" s="1"/>
  <c r="Y25" i="74" s="1"/>
  <c r="J22" i="71"/>
  <c r="H22" i="74" s="1"/>
  <c r="V25" i="74" s="1"/>
  <c r="J16" i="71"/>
  <c r="H16" i="74" s="1"/>
  <c r="W24" i="74" s="1"/>
  <c r="J18" i="71"/>
  <c r="H18" i="74" s="1"/>
  <c r="Y24" i="74" s="1"/>
  <c r="J15" i="71"/>
  <c r="H15" i="74" s="1"/>
  <c r="V24" i="74" s="1"/>
  <c r="J9" i="71"/>
  <c r="H9" i="74" s="1"/>
  <c r="W23" i="74" s="1"/>
  <c r="J10" i="71"/>
  <c r="H10" i="74" s="1"/>
  <c r="X23" i="74" s="1"/>
  <c r="J11" i="71"/>
  <c r="H11" i="74" s="1"/>
  <c r="Y23" i="74" s="1"/>
  <c r="J8" i="71"/>
  <c r="H8" i="74" s="1"/>
  <c r="V23" i="74" s="1"/>
  <c r="E30" i="74"/>
  <c r="S26" i="74" s="1"/>
  <c r="E23" i="74"/>
  <c r="S25" i="74" s="1"/>
  <c r="E22" i="74"/>
  <c r="R25" i="74" s="1"/>
  <c r="E18" i="74"/>
  <c r="U24" i="74" s="1"/>
  <c r="E17" i="74"/>
  <c r="T24" i="74" s="1"/>
  <c r="E16" i="74"/>
  <c r="S24" i="74" s="1"/>
  <c r="E15" i="74"/>
  <c r="R24" i="74" s="1"/>
  <c r="E11" i="74"/>
  <c r="U23" i="74" s="1"/>
  <c r="E10" i="74"/>
  <c r="T23" i="74" s="1"/>
  <c r="E9" i="74"/>
  <c r="S23" i="74" s="1"/>
  <c r="E8" i="74"/>
  <c r="R23" i="74" s="1"/>
  <c r="C22" i="25"/>
  <c r="T12" i="49"/>
  <c r="U12" i="49"/>
  <c r="V12" i="49"/>
  <c r="W12" i="49"/>
  <c r="X12" i="49"/>
  <c r="Y12" i="49"/>
  <c r="T13" i="49"/>
  <c r="U13" i="49"/>
  <c r="V13" i="49"/>
  <c r="W13" i="49"/>
  <c r="X13" i="49"/>
  <c r="Y13" i="49"/>
  <c r="T14" i="49"/>
  <c r="U14" i="49"/>
  <c r="V14" i="49"/>
  <c r="W14" i="49"/>
  <c r="X14" i="49"/>
  <c r="Y14" i="49"/>
  <c r="T15" i="49"/>
  <c r="U15" i="49"/>
  <c r="V15" i="49"/>
  <c r="W15" i="49"/>
  <c r="X15" i="49"/>
  <c r="Y15" i="49"/>
  <c r="T16" i="49"/>
  <c r="U16" i="49"/>
  <c r="V16" i="49"/>
  <c r="W16" i="49"/>
  <c r="X16" i="49"/>
  <c r="Y16" i="49"/>
  <c r="T17" i="49"/>
  <c r="U17" i="49"/>
  <c r="V17" i="49"/>
  <c r="W17" i="49"/>
  <c r="X17" i="49"/>
  <c r="Y17" i="49"/>
  <c r="T18" i="49"/>
  <c r="U18" i="49"/>
  <c r="V18" i="49"/>
  <c r="W18" i="49"/>
  <c r="X18" i="49"/>
  <c r="Y18" i="49"/>
  <c r="T19" i="49"/>
  <c r="U19" i="49"/>
  <c r="V19" i="49"/>
  <c r="W19" i="49"/>
  <c r="X19" i="49"/>
  <c r="Y19" i="49"/>
  <c r="T20" i="49"/>
  <c r="U20" i="49"/>
  <c r="V20" i="49"/>
  <c r="W20" i="49"/>
  <c r="X20" i="49"/>
  <c r="Y20" i="49"/>
  <c r="T21" i="49"/>
  <c r="U21" i="49"/>
  <c r="V21" i="49"/>
  <c r="W21" i="49"/>
  <c r="X21" i="49"/>
  <c r="Y21" i="49"/>
  <c r="T22" i="49"/>
  <c r="U22" i="49"/>
  <c r="V22" i="49"/>
  <c r="W22" i="49"/>
  <c r="X22" i="49"/>
  <c r="Y22" i="49"/>
  <c r="T23" i="49"/>
  <c r="U23" i="49"/>
  <c r="V23" i="49"/>
  <c r="W23" i="49"/>
  <c r="X23" i="49"/>
  <c r="Y23" i="49"/>
  <c r="T24" i="49"/>
  <c r="U24" i="49"/>
  <c r="V24" i="49"/>
  <c r="W24" i="49"/>
  <c r="X24" i="49"/>
  <c r="Y24" i="49"/>
  <c r="T25" i="49"/>
  <c r="U25" i="49"/>
  <c r="V25" i="49"/>
  <c r="W25" i="49"/>
  <c r="X25" i="49"/>
  <c r="Y25" i="49"/>
  <c r="T26" i="49"/>
  <c r="U26" i="49"/>
  <c r="V26" i="49"/>
  <c r="W26" i="49"/>
  <c r="X26" i="49"/>
  <c r="Y26" i="49"/>
  <c r="T27" i="49"/>
  <c r="U27" i="49"/>
  <c r="V27" i="49"/>
  <c r="W27" i="49"/>
  <c r="X27" i="49"/>
  <c r="Y27" i="49"/>
  <c r="T28" i="49"/>
  <c r="U28" i="49"/>
  <c r="V28" i="49"/>
  <c r="W28" i="49"/>
  <c r="X28" i="49"/>
  <c r="Y28" i="49"/>
  <c r="D29" i="49"/>
  <c r="T12" i="47"/>
  <c r="U12" i="47"/>
  <c r="V12" i="47"/>
  <c r="W12" i="47"/>
  <c r="X12" i="47"/>
  <c r="Y12" i="47"/>
  <c r="T13" i="47"/>
  <c r="U13" i="47"/>
  <c r="V13" i="47"/>
  <c r="W13" i="47"/>
  <c r="X13" i="47"/>
  <c r="Y13" i="47"/>
  <c r="T14" i="47"/>
  <c r="U14" i="47"/>
  <c r="V14" i="47"/>
  <c r="W14" i="47"/>
  <c r="X14" i="47"/>
  <c r="Y14" i="47"/>
  <c r="T15" i="47"/>
  <c r="U15" i="47"/>
  <c r="V15" i="47"/>
  <c r="W15" i="47"/>
  <c r="X15" i="47"/>
  <c r="Y15" i="47"/>
  <c r="T16" i="47"/>
  <c r="U16" i="47"/>
  <c r="V16" i="47"/>
  <c r="W16" i="47"/>
  <c r="X16" i="47"/>
  <c r="Y16" i="47"/>
  <c r="T17" i="47"/>
  <c r="U17" i="47"/>
  <c r="V17" i="47"/>
  <c r="W17" i="47"/>
  <c r="X17" i="47"/>
  <c r="Y17" i="47"/>
  <c r="T18" i="47"/>
  <c r="U18" i="47"/>
  <c r="V18" i="47"/>
  <c r="W18" i="47"/>
  <c r="X18" i="47"/>
  <c r="Y18" i="47"/>
  <c r="T19" i="47"/>
  <c r="U19" i="47"/>
  <c r="V19" i="47"/>
  <c r="W19" i="47"/>
  <c r="X19" i="47"/>
  <c r="Y19" i="47"/>
  <c r="T20" i="47"/>
  <c r="U20" i="47"/>
  <c r="V20" i="47"/>
  <c r="W20" i="47"/>
  <c r="X20" i="47"/>
  <c r="Y20" i="47"/>
  <c r="T21" i="47"/>
  <c r="U21" i="47"/>
  <c r="V21" i="47"/>
  <c r="W21" i="47"/>
  <c r="X21" i="47"/>
  <c r="Y21" i="47"/>
  <c r="T22" i="47"/>
  <c r="U22" i="47"/>
  <c r="V22" i="47"/>
  <c r="W22" i="47"/>
  <c r="X22" i="47"/>
  <c r="Y22" i="47"/>
  <c r="T23" i="47"/>
  <c r="U23" i="47"/>
  <c r="V23" i="47"/>
  <c r="W23" i="47"/>
  <c r="X23" i="47"/>
  <c r="Y23" i="47"/>
  <c r="T24" i="47"/>
  <c r="U24" i="47"/>
  <c r="V24" i="47"/>
  <c r="W24" i="47"/>
  <c r="X24" i="47"/>
  <c r="Y24" i="47"/>
  <c r="T25" i="47"/>
  <c r="U25" i="47"/>
  <c r="V25" i="47"/>
  <c r="W25" i="47"/>
  <c r="X25" i="47"/>
  <c r="Y25" i="47"/>
  <c r="T26" i="47"/>
  <c r="U26" i="47"/>
  <c r="V26" i="47"/>
  <c r="W26" i="47"/>
  <c r="X26" i="47"/>
  <c r="Y26" i="47"/>
  <c r="T27" i="47"/>
  <c r="U27" i="47"/>
  <c r="V27" i="47"/>
  <c r="W27" i="47"/>
  <c r="X27" i="47"/>
  <c r="Y27" i="47"/>
  <c r="T28" i="47"/>
  <c r="U28" i="47"/>
  <c r="V28" i="47"/>
  <c r="W28" i="47"/>
  <c r="X28" i="47"/>
  <c r="Y28" i="47"/>
  <c r="D29" i="47"/>
  <c r="T12" i="48"/>
  <c r="U12" i="48"/>
  <c r="V12" i="48"/>
  <c r="W12" i="48"/>
  <c r="X12" i="48"/>
  <c r="Y12" i="48"/>
  <c r="T13" i="48"/>
  <c r="U13" i="48"/>
  <c r="V13" i="48"/>
  <c r="W13" i="48"/>
  <c r="X13" i="48"/>
  <c r="Y13" i="48"/>
  <c r="T14" i="48"/>
  <c r="U14" i="48"/>
  <c r="V14" i="48"/>
  <c r="W14" i="48"/>
  <c r="X14" i="48"/>
  <c r="Y14" i="48"/>
  <c r="T15" i="48"/>
  <c r="U15" i="48"/>
  <c r="V15" i="48"/>
  <c r="W15" i="48"/>
  <c r="X15" i="48"/>
  <c r="Y15" i="48"/>
  <c r="T16" i="48"/>
  <c r="U16" i="48"/>
  <c r="V16" i="48"/>
  <c r="W16" i="48"/>
  <c r="X16" i="48"/>
  <c r="Y16" i="48"/>
  <c r="T17" i="48"/>
  <c r="U17" i="48"/>
  <c r="V17" i="48"/>
  <c r="W17" i="48"/>
  <c r="X17" i="48"/>
  <c r="Y17" i="48"/>
  <c r="T18" i="48"/>
  <c r="U18" i="48"/>
  <c r="V18" i="48"/>
  <c r="W18" i="48"/>
  <c r="X18" i="48"/>
  <c r="Y18" i="48"/>
  <c r="T19" i="48"/>
  <c r="U19" i="48"/>
  <c r="V19" i="48"/>
  <c r="W19" i="48"/>
  <c r="X19" i="48"/>
  <c r="Y19" i="48"/>
  <c r="T20" i="48"/>
  <c r="U20" i="48"/>
  <c r="V20" i="48"/>
  <c r="W20" i="48"/>
  <c r="X20" i="48"/>
  <c r="Y20" i="48"/>
  <c r="T21" i="48"/>
  <c r="U21" i="48"/>
  <c r="V21" i="48"/>
  <c r="W21" i="48"/>
  <c r="X21" i="48"/>
  <c r="Y21" i="48"/>
  <c r="T22" i="48"/>
  <c r="U22" i="48"/>
  <c r="V22" i="48"/>
  <c r="W22" i="48"/>
  <c r="X22" i="48"/>
  <c r="Y22" i="48"/>
  <c r="T23" i="48"/>
  <c r="U23" i="48"/>
  <c r="V23" i="48"/>
  <c r="W23" i="48"/>
  <c r="X23" i="48"/>
  <c r="Y23" i="48"/>
  <c r="T24" i="48"/>
  <c r="U24" i="48"/>
  <c r="V24" i="48"/>
  <c r="W24" i="48"/>
  <c r="X24" i="48"/>
  <c r="Y24" i="48"/>
  <c r="T25" i="48"/>
  <c r="U25" i="48"/>
  <c r="V25" i="48"/>
  <c r="W25" i="48"/>
  <c r="X25" i="48"/>
  <c r="Y25" i="48"/>
  <c r="T26" i="48"/>
  <c r="U26" i="48"/>
  <c r="V26" i="48"/>
  <c r="W26" i="48"/>
  <c r="X26" i="48"/>
  <c r="Y26" i="48"/>
  <c r="T27" i="48"/>
  <c r="U27" i="48"/>
  <c r="V27" i="48"/>
  <c r="W27" i="48"/>
  <c r="X27" i="48"/>
  <c r="Y27" i="48"/>
  <c r="T28" i="48"/>
  <c r="U28" i="48"/>
  <c r="V28" i="48"/>
  <c r="W28" i="48"/>
  <c r="X28" i="48"/>
  <c r="Y28" i="48"/>
  <c r="D29" i="48"/>
  <c r="T12" i="50"/>
  <c r="U12" i="50"/>
  <c r="V12" i="50"/>
  <c r="W12" i="50"/>
  <c r="X12" i="50"/>
  <c r="Y12" i="50"/>
  <c r="T13" i="50"/>
  <c r="U13" i="50"/>
  <c r="V13" i="50"/>
  <c r="W13" i="50"/>
  <c r="X13" i="50"/>
  <c r="Y13" i="50"/>
  <c r="T14" i="50"/>
  <c r="U14" i="50"/>
  <c r="V14" i="50"/>
  <c r="W14" i="50"/>
  <c r="X14" i="50"/>
  <c r="Y14" i="50"/>
  <c r="T15" i="50"/>
  <c r="U15" i="50"/>
  <c r="V15" i="50"/>
  <c r="W15" i="50"/>
  <c r="X15" i="50"/>
  <c r="Y15" i="50"/>
  <c r="T16" i="50"/>
  <c r="U16" i="50"/>
  <c r="V16" i="50"/>
  <c r="W16" i="50"/>
  <c r="X16" i="50"/>
  <c r="Y16" i="50"/>
  <c r="T17" i="50"/>
  <c r="U17" i="50"/>
  <c r="V17" i="50"/>
  <c r="W17" i="50"/>
  <c r="X17" i="50"/>
  <c r="Y17" i="50"/>
  <c r="T18" i="50"/>
  <c r="U18" i="50"/>
  <c r="V18" i="50"/>
  <c r="W18" i="50"/>
  <c r="X18" i="50"/>
  <c r="Y18" i="50"/>
  <c r="T19" i="50"/>
  <c r="U19" i="50"/>
  <c r="V19" i="50"/>
  <c r="W19" i="50"/>
  <c r="X19" i="50"/>
  <c r="Y19" i="50"/>
  <c r="T20" i="50"/>
  <c r="U20" i="50"/>
  <c r="V20" i="50"/>
  <c r="W20" i="50"/>
  <c r="X20" i="50"/>
  <c r="Y20" i="50"/>
  <c r="T21" i="50"/>
  <c r="U21" i="50"/>
  <c r="V21" i="50"/>
  <c r="W21" i="50"/>
  <c r="X21" i="50"/>
  <c r="Y21" i="50"/>
  <c r="T22" i="50"/>
  <c r="U22" i="50"/>
  <c r="V22" i="50"/>
  <c r="W22" i="50"/>
  <c r="X22" i="50"/>
  <c r="Y22" i="50"/>
  <c r="T23" i="50"/>
  <c r="U23" i="50"/>
  <c r="V23" i="50"/>
  <c r="W23" i="50"/>
  <c r="X23" i="50"/>
  <c r="Y23" i="50"/>
  <c r="T24" i="50"/>
  <c r="U24" i="50"/>
  <c r="V24" i="50"/>
  <c r="W24" i="50"/>
  <c r="X24" i="50"/>
  <c r="Y24" i="50"/>
  <c r="T25" i="50"/>
  <c r="U25" i="50"/>
  <c r="V25" i="50"/>
  <c r="W25" i="50"/>
  <c r="X25" i="50"/>
  <c r="Y25" i="50"/>
  <c r="T26" i="50"/>
  <c r="U26" i="50"/>
  <c r="V26" i="50"/>
  <c r="W26" i="50"/>
  <c r="X26" i="50"/>
  <c r="Y26" i="50"/>
  <c r="T27" i="50"/>
  <c r="U27" i="50"/>
  <c r="V27" i="50"/>
  <c r="W27" i="50"/>
  <c r="X27" i="50"/>
  <c r="Y27" i="50"/>
  <c r="T28" i="50"/>
  <c r="U28" i="50"/>
  <c r="V28" i="50"/>
  <c r="W28" i="50"/>
  <c r="X28" i="50"/>
  <c r="Y28" i="50"/>
  <c r="D29" i="50"/>
  <c r="T12" i="51"/>
  <c r="U12" i="51"/>
  <c r="V12" i="51"/>
  <c r="W12" i="51"/>
  <c r="X12" i="51"/>
  <c r="Y12" i="51"/>
  <c r="T13" i="51"/>
  <c r="U13" i="51"/>
  <c r="V13" i="51"/>
  <c r="W13" i="51"/>
  <c r="X13" i="51"/>
  <c r="Y13" i="51"/>
  <c r="T14" i="51"/>
  <c r="U14" i="51"/>
  <c r="V14" i="51"/>
  <c r="W14" i="51"/>
  <c r="X14" i="51"/>
  <c r="Y14" i="51"/>
  <c r="T15" i="51"/>
  <c r="U15" i="51"/>
  <c r="V15" i="51"/>
  <c r="W15" i="51"/>
  <c r="X15" i="51"/>
  <c r="Y15" i="51"/>
  <c r="T16" i="51"/>
  <c r="U16" i="51"/>
  <c r="V16" i="51"/>
  <c r="W16" i="51"/>
  <c r="X16" i="51"/>
  <c r="Y16" i="51"/>
  <c r="T17" i="51"/>
  <c r="U17" i="51"/>
  <c r="V17" i="51"/>
  <c r="W17" i="51"/>
  <c r="X17" i="51"/>
  <c r="Y17" i="51"/>
  <c r="T18" i="51"/>
  <c r="U18" i="51"/>
  <c r="V18" i="51"/>
  <c r="W18" i="51"/>
  <c r="X18" i="51"/>
  <c r="Y18" i="51"/>
  <c r="T19" i="51"/>
  <c r="U19" i="51"/>
  <c r="V19" i="51"/>
  <c r="W19" i="51"/>
  <c r="X19" i="51"/>
  <c r="Y19" i="51"/>
  <c r="T20" i="51"/>
  <c r="U20" i="51"/>
  <c r="V20" i="51"/>
  <c r="W20" i="51"/>
  <c r="X20" i="51"/>
  <c r="Y20" i="51"/>
  <c r="T21" i="51"/>
  <c r="U21" i="51"/>
  <c r="V21" i="51"/>
  <c r="W21" i="51"/>
  <c r="X21" i="51"/>
  <c r="Y21" i="51"/>
  <c r="T22" i="51"/>
  <c r="U22" i="51"/>
  <c r="V22" i="51"/>
  <c r="W22" i="51"/>
  <c r="X22" i="51"/>
  <c r="Y22" i="51"/>
  <c r="T23" i="51"/>
  <c r="U23" i="51"/>
  <c r="V23" i="51"/>
  <c r="W23" i="51"/>
  <c r="X23" i="51"/>
  <c r="Y23" i="51"/>
  <c r="T24" i="51"/>
  <c r="U24" i="51"/>
  <c r="V24" i="51"/>
  <c r="W24" i="51"/>
  <c r="X24" i="51"/>
  <c r="Y24" i="51"/>
  <c r="T25" i="51"/>
  <c r="U25" i="51"/>
  <c r="V25" i="51"/>
  <c r="W25" i="51"/>
  <c r="X25" i="51"/>
  <c r="Y25" i="51"/>
  <c r="T26" i="51"/>
  <c r="U26" i="51"/>
  <c r="V26" i="51"/>
  <c r="W26" i="51"/>
  <c r="X26" i="51"/>
  <c r="Y26" i="51"/>
  <c r="T27" i="51"/>
  <c r="U27" i="51"/>
  <c r="V27" i="51"/>
  <c r="W27" i="51"/>
  <c r="X27" i="51"/>
  <c r="Y27" i="51"/>
  <c r="T28" i="51"/>
  <c r="U28" i="51"/>
  <c r="V28" i="51"/>
  <c r="W28" i="51"/>
  <c r="X28" i="51"/>
  <c r="Y28" i="51"/>
  <c r="D29" i="51"/>
  <c r="T12" i="52"/>
  <c r="U12" i="52"/>
  <c r="V12" i="52"/>
  <c r="W12" i="52"/>
  <c r="X12" i="52"/>
  <c r="Y12" i="52"/>
  <c r="T13" i="52"/>
  <c r="U13" i="52"/>
  <c r="V13" i="52"/>
  <c r="W13" i="52"/>
  <c r="X13" i="52"/>
  <c r="Y13" i="52"/>
  <c r="T14" i="52"/>
  <c r="U14" i="52"/>
  <c r="V14" i="52"/>
  <c r="W14" i="52"/>
  <c r="X14" i="52"/>
  <c r="Y14" i="52"/>
  <c r="T15" i="52"/>
  <c r="U15" i="52"/>
  <c r="V15" i="52"/>
  <c r="W15" i="52"/>
  <c r="X15" i="52"/>
  <c r="Y15" i="52"/>
  <c r="T16" i="52"/>
  <c r="U16" i="52"/>
  <c r="V16" i="52"/>
  <c r="W16" i="52"/>
  <c r="X16" i="52"/>
  <c r="Y16" i="52"/>
  <c r="T17" i="52"/>
  <c r="U17" i="52"/>
  <c r="V17" i="52"/>
  <c r="W17" i="52"/>
  <c r="X17" i="52"/>
  <c r="Y17" i="52"/>
  <c r="T18" i="52"/>
  <c r="U18" i="52"/>
  <c r="V18" i="52"/>
  <c r="W18" i="52"/>
  <c r="X18" i="52"/>
  <c r="Y18" i="52"/>
  <c r="T19" i="52"/>
  <c r="U19" i="52"/>
  <c r="V19" i="52"/>
  <c r="W19" i="52"/>
  <c r="X19" i="52"/>
  <c r="Y19" i="52"/>
  <c r="T20" i="52"/>
  <c r="U20" i="52"/>
  <c r="V20" i="52"/>
  <c r="W20" i="52"/>
  <c r="X20" i="52"/>
  <c r="Y20" i="52"/>
  <c r="T21" i="52"/>
  <c r="U21" i="52"/>
  <c r="V21" i="52"/>
  <c r="W21" i="52"/>
  <c r="X21" i="52"/>
  <c r="Y21" i="52"/>
  <c r="T22" i="52"/>
  <c r="U22" i="52"/>
  <c r="V22" i="52"/>
  <c r="W22" i="52"/>
  <c r="X22" i="52"/>
  <c r="Y22" i="52"/>
  <c r="T23" i="52"/>
  <c r="U23" i="52"/>
  <c r="V23" i="52"/>
  <c r="W23" i="52"/>
  <c r="X23" i="52"/>
  <c r="Y23" i="52"/>
  <c r="T24" i="52"/>
  <c r="U24" i="52"/>
  <c r="V24" i="52"/>
  <c r="W24" i="52"/>
  <c r="X24" i="52"/>
  <c r="Y24" i="52"/>
  <c r="T25" i="52"/>
  <c r="U25" i="52"/>
  <c r="V25" i="52"/>
  <c r="W25" i="52"/>
  <c r="X25" i="52"/>
  <c r="Y25" i="52"/>
  <c r="T26" i="52"/>
  <c r="U26" i="52"/>
  <c r="V26" i="52"/>
  <c r="W26" i="52"/>
  <c r="X26" i="52"/>
  <c r="Y26" i="52"/>
  <c r="T27" i="52"/>
  <c r="U27" i="52"/>
  <c r="V27" i="52"/>
  <c r="W27" i="52"/>
  <c r="X27" i="52"/>
  <c r="Y27" i="52"/>
  <c r="T28" i="52"/>
  <c r="U28" i="52"/>
  <c r="V28" i="52"/>
  <c r="W28" i="52"/>
  <c r="X28" i="52"/>
  <c r="Y28" i="52"/>
  <c r="T12" i="54"/>
  <c r="U12" i="54"/>
  <c r="V12" i="54"/>
  <c r="W12" i="54"/>
  <c r="X12" i="54"/>
  <c r="Y12" i="54"/>
  <c r="T13" i="54"/>
  <c r="U13" i="54"/>
  <c r="V13" i="54"/>
  <c r="W13" i="54"/>
  <c r="X13" i="54"/>
  <c r="Y13" i="54"/>
  <c r="T14" i="54"/>
  <c r="U14" i="54"/>
  <c r="V14" i="54"/>
  <c r="W14" i="54"/>
  <c r="X14" i="54"/>
  <c r="Y14" i="54"/>
  <c r="T15" i="54"/>
  <c r="U15" i="54"/>
  <c r="V15" i="54"/>
  <c r="W15" i="54"/>
  <c r="X15" i="54"/>
  <c r="Y15" i="54"/>
  <c r="T16" i="54"/>
  <c r="U16" i="54"/>
  <c r="V16" i="54"/>
  <c r="W16" i="54"/>
  <c r="X16" i="54"/>
  <c r="Y16" i="54"/>
  <c r="T17" i="54"/>
  <c r="U17" i="54"/>
  <c r="V17" i="54"/>
  <c r="W17" i="54"/>
  <c r="X17" i="54"/>
  <c r="Y17" i="54"/>
  <c r="T18" i="54"/>
  <c r="U18" i="54"/>
  <c r="V18" i="54"/>
  <c r="W18" i="54"/>
  <c r="X18" i="54"/>
  <c r="Y18" i="54"/>
  <c r="T19" i="54"/>
  <c r="U19" i="54"/>
  <c r="V19" i="54"/>
  <c r="W19" i="54"/>
  <c r="X19" i="54"/>
  <c r="Y19" i="54"/>
  <c r="T20" i="54"/>
  <c r="U20" i="54"/>
  <c r="V20" i="54"/>
  <c r="W20" i="54"/>
  <c r="X20" i="54"/>
  <c r="Y20" i="54"/>
  <c r="T21" i="54"/>
  <c r="U21" i="54"/>
  <c r="V21" i="54"/>
  <c r="W21" i="54"/>
  <c r="X21" i="54"/>
  <c r="Y21" i="54"/>
  <c r="T22" i="54"/>
  <c r="U22" i="54"/>
  <c r="V22" i="54"/>
  <c r="W22" i="54"/>
  <c r="X22" i="54"/>
  <c r="Y22" i="54"/>
  <c r="T23" i="54"/>
  <c r="U23" i="54"/>
  <c r="V23" i="54"/>
  <c r="W23" i="54"/>
  <c r="X23" i="54"/>
  <c r="Y23" i="54"/>
  <c r="T24" i="54"/>
  <c r="U24" i="54"/>
  <c r="V24" i="54"/>
  <c r="W24" i="54"/>
  <c r="X24" i="54"/>
  <c r="Y24" i="54"/>
  <c r="T25" i="54"/>
  <c r="U25" i="54"/>
  <c r="V25" i="54"/>
  <c r="W25" i="54"/>
  <c r="X25" i="54"/>
  <c r="Y25" i="54"/>
  <c r="T26" i="54"/>
  <c r="U26" i="54"/>
  <c r="V26" i="54"/>
  <c r="W26" i="54"/>
  <c r="X26" i="54"/>
  <c r="Y26" i="54"/>
  <c r="T27" i="54"/>
  <c r="U27" i="54"/>
  <c r="V27" i="54"/>
  <c r="W27" i="54"/>
  <c r="X27" i="54"/>
  <c r="Y27" i="54"/>
  <c r="T28" i="54"/>
  <c r="U28" i="54"/>
  <c r="V28" i="54"/>
  <c r="W28" i="54"/>
  <c r="X28" i="54"/>
  <c r="Y28" i="54"/>
  <c r="D29" i="54"/>
  <c r="T12" i="55"/>
  <c r="U12" i="55"/>
  <c r="V12" i="55"/>
  <c r="W12" i="55"/>
  <c r="X12" i="55"/>
  <c r="Y12" i="55"/>
  <c r="T13" i="55"/>
  <c r="U13" i="55"/>
  <c r="V13" i="55"/>
  <c r="W13" i="55"/>
  <c r="X13" i="55"/>
  <c r="Y13" i="55"/>
  <c r="T14" i="55"/>
  <c r="U14" i="55"/>
  <c r="V14" i="55"/>
  <c r="W14" i="55"/>
  <c r="X14" i="55"/>
  <c r="Y14" i="55"/>
  <c r="T15" i="55"/>
  <c r="U15" i="55"/>
  <c r="V15" i="55"/>
  <c r="W15" i="55"/>
  <c r="X15" i="55"/>
  <c r="Y15" i="55"/>
  <c r="T16" i="55"/>
  <c r="U16" i="55"/>
  <c r="V16" i="55"/>
  <c r="W16" i="55"/>
  <c r="X16" i="55"/>
  <c r="Y16" i="55"/>
  <c r="T17" i="55"/>
  <c r="U17" i="55"/>
  <c r="V17" i="55"/>
  <c r="W17" i="55"/>
  <c r="X17" i="55"/>
  <c r="Y17" i="55"/>
  <c r="T18" i="55"/>
  <c r="U18" i="55"/>
  <c r="V18" i="55"/>
  <c r="W18" i="55"/>
  <c r="X18" i="55"/>
  <c r="Y18" i="55"/>
  <c r="T19" i="55"/>
  <c r="U19" i="55"/>
  <c r="V19" i="55"/>
  <c r="W19" i="55"/>
  <c r="X19" i="55"/>
  <c r="Y19" i="55"/>
  <c r="T20" i="55"/>
  <c r="U20" i="55"/>
  <c r="V20" i="55"/>
  <c r="W20" i="55"/>
  <c r="X20" i="55"/>
  <c r="Y20" i="55"/>
  <c r="T21" i="55"/>
  <c r="U21" i="55"/>
  <c r="V21" i="55"/>
  <c r="W21" i="55"/>
  <c r="X21" i="55"/>
  <c r="Y21" i="55"/>
  <c r="T22" i="55"/>
  <c r="U22" i="55"/>
  <c r="V22" i="55"/>
  <c r="W22" i="55"/>
  <c r="X22" i="55"/>
  <c r="Y22" i="55"/>
  <c r="T23" i="55"/>
  <c r="U23" i="55"/>
  <c r="V23" i="55"/>
  <c r="W23" i="55"/>
  <c r="X23" i="55"/>
  <c r="Y23" i="55"/>
  <c r="T24" i="55"/>
  <c r="U24" i="55"/>
  <c r="V24" i="55"/>
  <c r="W24" i="55"/>
  <c r="X24" i="55"/>
  <c r="Y24" i="55"/>
  <c r="T25" i="55"/>
  <c r="U25" i="55"/>
  <c r="V25" i="55"/>
  <c r="W25" i="55"/>
  <c r="X25" i="55"/>
  <c r="Y25" i="55"/>
  <c r="T26" i="55"/>
  <c r="U26" i="55"/>
  <c r="V26" i="55"/>
  <c r="W26" i="55"/>
  <c r="X26" i="55"/>
  <c r="Y26" i="55"/>
  <c r="T27" i="55"/>
  <c r="U27" i="55"/>
  <c r="V27" i="55"/>
  <c r="W27" i="55"/>
  <c r="X27" i="55"/>
  <c r="Y27" i="55"/>
  <c r="T28" i="55"/>
  <c r="U28" i="55"/>
  <c r="V28" i="55"/>
  <c r="W28" i="55"/>
  <c r="X28" i="55"/>
  <c r="Y28" i="55"/>
  <c r="D29" i="55"/>
  <c r="T12" i="56"/>
  <c r="U12" i="56"/>
  <c r="V12" i="56"/>
  <c r="W12" i="56"/>
  <c r="X12" i="56"/>
  <c r="Y12" i="56"/>
  <c r="T13" i="56"/>
  <c r="U13" i="56"/>
  <c r="V13" i="56"/>
  <c r="W13" i="56"/>
  <c r="X13" i="56"/>
  <c r="Y13" i="56"/>
  <c r="T14" i="56"/>
  <c r="U14" i="56"/>
  <c r="V14" i="56"/>
  <c r="W14" i="56"/>
  <c r="X14" i="56"/>
  <c r="Y14" i="56"/>
  <c r="T15" i="56"/>
  <c r="U15" i="56"/>
  <c r="V15" i="56"/>
  <c r="W15" i="56"/>
  <c r="X15" i="56"/>
  <c r="Y15" i="56"/>
  <c r="T16" i="56"/>
  <c r="U16" i="56"/>
  <c r="V16" i="56"/>
  <c r="W16" i="56"/>
  <c r="X16" i="56"/>
  <c r="Y16" i="56"/>
  <c r="T17" i="56"/>
  <c r="U17" i="56"/>
  <c r="V17" i="56"/>
  <c r="W17" i="56"/>
  <c r="X17" i="56"/>
  <c r="Y17" i="56"/>
  <c r="T18" i="56"/>
  <c r="U18" i="56"/>
  <c r="V18" i="56"/>
  <c r="W18" i="56"/>
  <c r="X18" i="56"/>
  <c r="Y18" i="56"/>
  <c r="T19" i="56"/>
  <c r="U19" i="56"/>
  <c r="V19" i="56"/>
  <c r="W19" i="56"/>
  <c r="X19" i="56"/>
  <c r="Y19" i="56"/>
  <c r="T20" i="56"/>
  <c r="U20" i="56"/>
  <c r="V20" i="56"/>
  <c r="W20" i="56"/>
  <c r="X20" i="56"/>
  <c r="Y20" i="56"/>
  <c r="T21" i="56"/>
  <c r="U21" i="56"/>
  <c r="V21" i="56"/>
  <c r="W21" i="56"/>
  <c r="X21" i="56"/>
  <c r="Y21" i="56"/>
  <c r="T22" i="56"/>
  <c r="U22" i="56"/>
  <c r="V22" i="56"/>
  <c r="W22" i="56"/>
  <c r="X22" i="56"/>
  <c r="Y22" i="56"/>
  <c r="T23" i="56"/>
  <c r="U23" i="56"/>
  <c r="V23" i="56"/>
  <c r="W23" i="56"/>
  <c r="X23" i="56"/>
  <c r="Y23" i="56"/>
  <c r="T24" i="56"/>
  <c r="U24" i="56"/>
  <c r="V24" i="56"/>
  <c r="W24" i="56"/>
  <c r="X24" i="56"/>
  <c r="Y24" i="56"/>
  <c r="T25" i="56"/>
  <c r="U25" i="56"/>
  <c r="V25" i="56"/>
  <c r="W25" i="56"/>
  <c r="X25" i="56"/>
  <c r="Y25" i="56"/>
  <c r="T26" i="56"/>
  <c r="U26" i="56"/>
  <c r="V26" i="56"/>
  <c r="W26" i="56"/>
  <c r="X26" i="56"/>
  <c r="Y26" i="56"/>
  <c r="T27" i="56"/>
  <c r="U27" i="56"/>
  <c r="V27" i="56"/>
  <c r="W27" i="56"/>
  <c r="X27" i="56"/>
  <c r="Y27" i="56"/>
  <c r="T28" i="56"/>
  <c r="U28" i="56"/>
  <c r="V28" i="56"/>
  <c r="W28" i="56"/>
  <c r="X28" i="56"/>
  <c r="Y28" i="56"/>
  <c r="D29" i="56"/>
  <c r="T12" i="57"/>
  <c r="U12" i="57"/>
  <c r="V12" i="57"/>
  <c r="W12" i="57"/>
  <c r="X12" i="57"/>
  <c r="Y12" i="57"/>
  <c r="T13" i="57"/>
  <c r="U13" i="57"/>
  <c r="V13" i="57"/>
  <c r="W13" i="57"/>
  <c r="X13" i="57"/>
  <c r="Y13" i="57"/>
  <c r="T14" i="57"/>
  <c r="U14" i="57"/>
  <c r="V14" i="57"/>
  <c r="W14" i="57"/>
  <c r="X14" i="57"/>
  <c r="Y14" i="57"/>
  <c r="T15" i="57"/>
  <c r="U15" i="57"/>
  <c r="V15" i="57"/>
  <c r="W15" i="57"/>
  <c r="X15" i="57"/>
  <c r="Y15" i="57"/>
  <c r="T16" i="57"/>
  <c r="U16" i="57"/>
  <c r="V16" i="57"/>
  <c r="W16" i="57"/>
  <c r="X16" i="57"/>
  <c r="Y16" i="57"/>
  <c r="T17" i="57"/>
  <c r="U17" i="57"/>
  <c r="V17" i="57"/>
  <c r="W17" i="57"/>
  <c r="X17" i="57"/>
  <c r="Y17" i="57"/>
  <c r="T18" i="57"/>
  <c r="U18" i="57"/>
  <c r="V18" i="57"/>
  <c r="W18" i="57"/>
  <c r="X18" i="57"/>
  <c r="Y18" i="57"/>
  <c r="T19" i="57"/>
  <c r="U19" i="57"/>
  <c r="V19" i="57"/>
  <c r="W19" i="57"/>
  <c r="X19" i="57"/>
  <c r="Y19" i="57"/>
  <c r="T20" i="57"/>
  <c r="U20" i="57"/>
  <c r="V20" i="57"/>
  <c r="W20" i="57"/>
  <c r="X20" i="57"/>
  <c r="Y20" i="57"/>
  <c r="T21" i="57"/>
  <c r="U21" i="57"/>
  <c r="V21" i="57"/>
  <c r="W21" i="57"/>
  <c r="X21" i="57"/>
  <c r="Y21" i="57"/>
  <c r="T22" i="57"/>
  <c r="U22" i="57"/>
  <c r="V22" i="57"/>
  <c r="W22" i="57"/>
  <c r="X22" i="57"/>
  <c r="Y22" i="57"/>
  <c r="T23" i="57"/>
  <c r="U23" i="57"/>
  <c r="V23" i="57"/>
  <c r="W23" i="57"/>
  <c r="X23" i="57"/>
  <c r="Y23" i="57"/>
  <c r="T24" i="57"/>
  <c r="U24" i="57"/>
  <c r="V24" i="57"/>
  <c r="W24" i="57"/>
  <c r="X24" i="57"/>
  <c r="Y24" i="57"/>
  <c r="T25" i="57"/>
  <c r="U25" i="57"/>
  <c r="V25" i="57"/>
  <c r="W25" i="57"/>
  <c r="X25" i="57"/>
  <c r="Y25" i="57"/>
  <c r="T26" i="57"/>
  <c r="U26" i="57"/>
  <c r="V26" i="57"/>
  <c r="W26" i="57"/>
  <c r="X26" i="57"/>
  <c r="Y26" i="57"/>
  <c r="T27" i="57"/>
  <c r="U27" i="57"/>
  <c r="V27" i="57"/>
  <c r="W27" i="57"/>
  <c r="X27" i="57"/>
  <c r="Y27" i="57"/>
  <c r="T28" i="57"/>
  <c r="U28" i="57"/>
  <c r="V28" i="57"/>
  <c r="W28" i="57"/>
  <c r="X28" i="57"/>
  <c r="Y28" i="57"/>
  <c r="D29" i="57"/>
  <c r="T12" i="58"/>
  <c r="U12" i="58"/>
  <c r="V12" i="58"/>
  <c r="W12" i="58"/>
  <c r="X12" i="58"/>
  <c r="Y12" i="58"/>
  <c r="T13" i="58"/>
  <c r="U13" i="58"/>
  <c r="V13" i="58"/>
  <c r="W13" i="58"/>
  <c r="X13" i="58"/>
  <c r="Y13" i="58"/>
  <c r="T14" i="58"/>
  <c r="U14" i="58"/>
  <c r="V14" i="58"/>
  <c r="W14" i="58"/>
  <c r="X14" i="58"/>
  <c r="Y14" i="58"/>
  <c r="T15" i="58"/>
  <c r="U15" i="58"/>
  <c r="V15" i="58"/>
  <c r="W15" i="58"/>
  <c r="X15" i="58"/>
  <c r="Y15" i="58"/>
  <c r="T16" i="58"/>
  <c r="U16" i="58"/>
  <c r="V16" i="58"/>
  <c r="W16" i="58"/>
  <c r="X16" i="58"/>
  <c r="Y16" i="58"/>
  <c r="T17" i="58"/>
  <c r="U17" i="58"/>
  <c r="V17" i="58"/>
  <c r="W17" i="58"/>
  <c r="X17" i="58"/>
  <c r="Y17" i="58"/>
  <c r="T18" i="58"/>
  <c r="U18" i="58"/>
  <c r="V18" i="58"/>
  <c r="W18" i="58"/>
  <c r="X18" i="58"/>
  <c r="Y18" i="58"/>
  <c r="T19" i="58"/>
  <c r="U19" i="58"/>
  <c r="V19" i="58"/>
  <c r="W19" i="58"/>
  <c r="X19" i="58"/>
  <c r="Y19" i="58"/>
  <c r="T20" i="58"/>
  <c r="U20" i="58"/>
  <c r="V20" i="58"/>
  <c r="W20" i="58"/>
  <c r="X20" i="58"/>
  <c r="Y20" i="58"/>
  <c r="T21" i="58"/>
  <c r="U21" i="58"/>
  <c r="V21" i="58"/>
  <c r="W21" i="58"/>
  <c r="X21" i="58"/>
  <c r="Y21" i="58"/>
  <c r="T22" i="58"/>
  <c r="U22" i="58"/>
  <c r="V22" i="58"/>
  <c r="W22" i="58"/>
  <c r="X22" i="58"/>
  <c r="Y22" i="58"/>
  <c r="T23" i="58"/>
  <c r="U23" i="58"/>
  <c r="V23" i="58"/>
  <c r="W23" i="58"/>
  <c r="X23" i="58"/>
  <c r="Y23" i="58"/>
  <c r="T24" i="58"/>
  <c r="U24" i="58"/>
  <c r="V24" i="58"/>
  <c r="W24" i="58"/>
  <c r="X24" i="58"/>
  <c r="Y24" i="58"/>
  <c r="T25" i="58"/>
  <c r="U25" i="58"/>
  <c r="V25" i="58"/>
  <c r="W25" i="58"/>
  <c r="X25" i="58"/>
  <c r="Y25" i="58"/>
  <c r="T26" i="58"/>
  <c r="U26" i="58"/>
  <c r="V26" i="58"/>
  <c r="W26" i="58"/>
  <c r="X26" i="58"/>
  <c r="Y26" i="58"/>
  <c r="T27" i="58"/>
  <c r="U27" i="58"/>
  <c r="V27" i="58"/>
  <c r="W27" i="58"/>
  <c r="X27" i="58"/>
  <c r="Y27" i="58"/>
  <c r="T28" i="58"/>
  <c r="U28" i="58"/>
  <c r="V28" i="58"/>
  <c r="W28" i="58"/>
  <c r="X28" i="58"/>
  <c r="Y28" i="58"/>
  <c r="D29" i="58"/>
  <c r="T12" i="59"/>
  <c r="U12" i="59"/>
  <c r="V12" i="59"/>
  <c r="W12" i="59"/>
  <c r="X12" i="59"/>
  <c r="Y12" i="59"/>
  <c r="T13" i="59"/>
  <c r="U13" i="59"/>
  <c r="V13" i="59"/>
  <c r="W13" i="59"/>
  <c r="X13" i="59"/>
  <c r="Y13" i="59"/>
  <c r="T14" i="59"/>
  <c r="U14" i="59"/>
  <c r="V14" i="59"/>
  <c r="W14" i="59"/>
  <c r="X14" i="59"/>
  <c r="Y14" i="59"/>
  <c r="T15" i="59"/>
  <c r="U15" i="59"/>
  <c r="V15" i="59"/>
  <c r="W15" i="59"/>
  <c r="X15" i="59"/>
  <c r="Y15" i="59"/>
  <c r="T16" i="59"/>
  <c r="U16" i="59"/>
  <c r="V16" i="59"/>
  <c r="W16" i="59"/>
  <c r="X16" i="59"/>
  <c r="Y16" i="59"/>
  <c r="T17" i="59"/>
  <c r="U17" i="59"/>
  <c r="V17" i="59"/>
  <c r="W17" i="59"/>
  <c r="X17" i="59"/>
  <c r="Y17" i="59"/>
  <c r="T18" i="59"/>
  <c r="U18" i="59"/>
  <c r="V18" i="59"/>
  <c r="W18" i="59"/>
  <c r="X18" i="59"/>
  <c r="Y18" i="59"/>
  <c r="T19" i="59"/>
  <c r="U19" i="59"/>
  <c r="V19" i="59"/>
  <c r="W19" i="59"/>
  <c r="X19" i="59"/>
  <c r="Y19" i="59"/>
  <c r="T20" i="59"/>
  <c r="U20" i="59"/>
  <c r="V20" i="59"/>
  <c r="W20" i="59"/>
  <c r="X20" i="59"/>
  <c r="Y20" i="59"/>
  <c r="T21" i="59"/>
  <c r="U21" i="59"/>
  <c r="V21" i="59"/>
  <c r="W21" i="59"/>
  <c r="X21" i="59"/>
  <c r="Y21" i="59"/>
  <c r="T22" i="59"/>
  <c r="U22" i="59"/>
  <c r="V22" i="59"/>
  <c r="W22" i="59"/>
  <c r="X22" i="59"/>
  <c r="Y22" i="59"/>
  <c r="T23" i="59"/>
  <c r="U23" i="59"/>
  <c r="V23" i="59"/>
  <c r="W23" i="59"/>
  <c r="X23" i="59"/>
  <c r="Y23" i="59"/>
  <c r="T24" i="59"/>
  <c r="U24" i="59"/>
  <c r="V24" i="59"/>
  <c r="W24" i="59"/>
  <c r="X24" i="59"/>
  <c r="Y24" i="59"/>
  <c r="T25" i="59"/>
  <c r="U25" i="59"/>
  <c r="V25" i="59"/>
  <c r="W25" i="59"/>
  <c r="X25" i="59"/>
  <c r="Y25" i="59"/>
  <c r="T26" i="59"/>
  <c r="U26" i="59"/>
  <c r="V26" i="59"/>
  <c r="W26" i="59"/>
  <c r="X26" i="59"/>
  <c r="Y26" i="59"/>
  <c r="T27" i="59"/>
  <c r="U27" i="59"/>
  <c r="V27" i="59"/>
  <c r="W27" i="59"/>
  <c r="X27" i="59"/>
  <c r="Y27" i="59"/>
  <c r="T28" i="59"/>
  <c r="U28" i="59"/>
  <c r="V28" i="59"/>
  <c r="W28" i="59"/>
  <c r="X28" i="59"/>
  <c r="Y28" i="59"/>
  <c r="D29" i="59"/>
  <c r="T12" i="60"/>
  <c r="U12" i="60"/>
  <c r="V12" i="60"/>
  <c r="W12" i="60"/>
  <c r="X12" i="60"/>
  <c r="Y12" i="60"/>
  <c r="T13" i="60"/>
  <c r="U13" i="60"/>
  <c r="V13" i="60"/>
  <c r="W13" i="60"/>
  <c r="X13" i="60"/>
  <c r="Y13" i="60"/>
  <c r="T14" i="60"/>
  <c r="U14" i="60"/>
  <c r="V14" i="60"/>
  <c r="W14" i="60"/>
  <c r="X14" i="60"/>
  <c r="Y14" i="60"/>
  <c r="T15" i="60"/>
  <c r="U15" i="60"/>
  <c r="V15" i="60"/>
  <c r="W15" i="60"/>
  <c r="X15" i="60"/>
  <c r="Y15" i="60"/>
  <c r="T16" i="60"/>
  <c r="U16" i="60"/>
  <c r="V16" i="60"/>
  <c r="W16" i="60"/>
  <c r="X16" i="60"/>
  <c r="Y16" i="60"/>
  <c r="T17" i="60"/>
  <c r="U17" i="60"/>
  <c r="V17" i="60"/>
  <c r="W17" i="60"/>
  <c r="X17" i="60"/>
  <c r="Y17" i="60"/>
  <c r="T18" i="60"/>
  <c r="U18" i="60"/>
  <c r="V18" i="60"/>
  <c r="W18" i="60"/>
  <c r="X18" i="60"/>
  <c r="Y18" i="60"/>
  <c r="T19" i="60"/>
  <c r="U19" i="60"/>
  <c r="V19" i="60"/>
  <c r="W19" i="60"/>
  <c r="X19" i="60"/>
  <c r="Y19" i="60"/>
  <c r="T20" i="60"/>
  <c r="U20" i="60"/>
  <c r="V20" i="60"/>
  <c r="W20" i="60"/>
  <c r="X20" i="60"/>
  <c r="Y20" i="60"/>
  <c r="T21" i="60"/>
  <c r="U21" i="60"/>
  <c r="V21" i="60"/>
  <c r="W21" i="60"/>
  <c r="X21" i="60"/>
  <c r="Y21" i="60"/>
  <c r="T22" i="60"/>
  <c r="U22" i="60"/>
  <c r="V22" i="60"/>
  <c r="W22" i="60"/>
  <c r="X22" i="60"/>
  <c r="Y22" i="60"/>
  <c r="T23" i="60"/>
  <c r="U23" i="60"/>
  <c r="V23" i="60"/>
  <c r="W23" i="60"/>
  <c r="X23" i="60"/>
  <c r="Y23" i="60"/>
  <c r="T24" i="60"/>
  <c r="U24" i="60"/>
  <c r="V24" i="60"/>
  <c r="W24" i="60"/>
  <c r="X24" i="60"/>
  <c r="Y24" i="60"/>
  <c r="T25" i="60"/>
  <c r="U25" i="60"/>
  <c r="V25" i="60"/>
  <c r="W25" i="60"/>
  <c r="X25" i="60"/>
  <c r="Y25" i="60"/>
  <c r="T26" i="60"/>
  <c r="U26" i="60"/>
  <c r="V26" i="60"/>
  <c r="W26" i="60"/>
  <c r="X26" i="60"/>
  <c r="Y26" i="60"/>
  <c r="T27" i="60"/>
  <c r="U27" i="60"/>
  <c r="V27" i="60"/>
  <c r="W27" i="60"/>
  <c r="X27" i="60"/>
  <c r="Y27" i="60"/>
  <c r="T28" i="60"/>
  <c r="U28" i="60"/>
  <c r="V28" i="60"/>
  <c r="W28" i="60"/>
  <c r="X28" i="60"/>
  <c r="Y28" i="60"/>
  <c r="D29" i="60"/>
  <c r="T12" i="61"/>
  <c r="U12" i="61"/>
  <c r="V12" i="61"/>
  <c r="W12" i="61"/>
  <c r="X12" i="61"/>
  <c r="Y12" i="61"/>
  <c r="T13" i="61"/>
  <c r="U13" i="61"/>
  <c r="V13" i="61"/>
  <c r="W13" i="61"/>
  <c r="X13" i="61"/>
  <c r="Y13" i="61"/>
  <c r="T14" i="61"/>
  <c r="U14" i="61"/>
  <c r="V14" i="61"/>
  <c r="W14" i="61"/>
  <c r="X14" i="61"/>
  <c r="Y14" i="61"/>
  <c r="T15" i="61"/>
  <c r="U15" i="61"/>
  <c r="V15" i="61"/>
  <c r="W15" i="61"/>
  <c r="X15" i="61"/>
  <c r="Y15" i="61"/>
  <c r="T16" i="61"/>
  <c r="U16" i="61"/>
  <c r="V16" i="61"/>
  <c r="W16" i="61"/>
  <c r="X16" i="61"/>
  <c r="Y16" i="61"/>
  <c r="T17" i="61"/>
  <c r="U17" i="61"/>
  <c r="V17" i="61"/>
  <c r="W17" i="61"/>
  <c r="X17" i="61"/>
  <c r="Y17" i="61"/>
  <c r="T18" i="61"/>
  <c r="U18" i="61"/>
  <c r="V18" i="61"/>
  <c r="W18" i="61"/>
  <c r="X18" i="61"/>
  <c r="Y18" i="61"/>
  <c r="T19" i="61"/>
  <c r="U19" i="61"/>
  <c r="V19" i="61"/>
  <c r="W19" i="61"/>
  <c r="X19" i="61"/>
  <c r="Y19" i="61"/>
  <c r="T20" i="61"/>
  <c r="U20" i="61"/>
  <c r="V20" i="61"/>
  <c r="W20" i="61"/>
  <c r="X20" i="61"/>
  <c r="Y20" i="61"/>
  <c r="T21" i="61"/>
  <c r="U21" i="61"/>
  <c r="V21" i="61"/>
  <c r="W21" i="61"/>
  <c r="X21" i="61"/>
  <c r="Y21" i="61"/>
  <c r="T22" i="61"/>
  <c r="U22" i="61"/>
  <c r="V22" i="61"/>
  <c r="W22" i="61"/>
  <c r="X22" i="61"/>
  <c r="Y22" i="61"/>
  <c r="T23" i="61"/>
  <c r="U23" i="61"/>
  <c r="V23" i="61"/>
  <c r="W23" i="61"/>
  <c r="X23" i="61"/>
  <c r="Y23" i="61"/>
  <c r="T24" i="61"/>
  <c r="U24" i="61"/>
  <c r="V24" i="61"/>
  <c r="W24" i="61"/>
  <c r="X24" i="61"/>
  <c r="Y24" i="61"/>
  <c r="T25" i="61"/>
  <c r="U25" i="61"/>
  <c r="V25" i="61"/>
  <c r="W25" i="61"/>
  <c r="X25" i="61"/>
  <c r="Y25" i="61"/>
  <c r="T26" i="61"/>
  <c r="U26" i="61"/>
  <c r="V26" i="61"/>
  <c r="W26" i="61"/>
  <c r="X26" i="61"/>
  <c r="Y26" i="61"/>
  <c r="T27" i="61"/>
  <c r="U27" i="61"/>
  <c r="V27" i="61"/>
  <c r="W27" i="61"/>
  <c r="X27" i="61"/>
  <c r="Y27" i="61"/>
  <c r="T28" i="61"/>
  <c r="U28" i="61"/>
  <c r="V28" i="61"/>
  <c r="W28" i="61"/>
  <c r="X28" i="61"/>
  <c r="Y28" i="61"/>
  <c r="D29" i="61"/>
  <c r="T12" i="53"/>
  <c r="U12" i="53"/>
  <c r="V12" i="53"/>
  <c r="W12" i="53"/>
  <c r="X12" i="53"/>
  <c r="Y12" i="53"/>
  <c r="T13" i="53"/>
  <c r="U13" i="53"/>
  <c r="V13" i="53"/>
  <c r="W13" i="53"/>
  <c r="X13" i="53"/>
  <c r="Y13" i="53"/>
  <c r="T14" i="53"/>
  <c r="U14" i="53"/>
  <c r="V14" i="53"/>
  <c r="W14" i="53"/>
  <c r="X14" i="53"/>
  <c r="Y14" i="53"/>
  <c r="T15" i="53"/>
  <c r="U15" i="53"/>
  <c r="V15" i="53"/>
  <c r="W15" i="53"/>
  <c r="X15" i="53"/>
  <c r="Y15" i="53"/>
  <c r="T16" i="53"/>
  <c r="U16" i="53"/>
  <c r="V16" i="53"/>
  <c r="W16" i="53"/>
  <c r="X16" i="53"/>
  <c r="Y16" i="53"/>
  <c r="T17" i="53"/>
  <c r="U17" i="53"/>
  <c r="V17" i="53"/>
  <c r="W17" i="53"/>
  <c r="X17" i="53"/>
  <c r="Y17" i="53"/>
  <c r="T18" i="53"/>
  <c r="U18" i="53"/>
  <c r="V18" i="53"/>
  <c r="W18" i="53"/>
  <c r="X18" i="53"/>
  <c r="Y18" i="53"/>
  <c r="T19" i="53"/>
  <c r="U19" i="53"/>
  <c r="V19" i="53"/>
  <c r="W19" i="53"/>
  <c r="X19" i="53"/>
  <c r="Y19" i="53"/>
  <c r="T20" i="53"/>
  <c r="U20" i="53"/>
  <c r="V20" i="53"/>
  <c r="W20" i="53"/>
  <c r="X20" i="53"/>
  <c r="Y20" i="53"/>
  <c r="T21" i="53"/>
  <c r="U21" i="53"/>
  <c r="V21" i="53"/>
  <c r="W21" i="53"/>
  <c r="X21" i="53"/>
  <c r="Y21" i="53"/>
  <c r="T22" i="53"/>
  <c r="U22" i="53"/>
  <c r="V22" i="53"/>
  <c r="W22" i="53"/>
  <c r="X22" i="53"/>
  <c r="Y22" i="53"/>
  <c r="T23" i="53"/>
  <c r="U23" i="53"/>
  <c r="V23" i="53"/>
  <c r="W23" i="53"/>
  <c r="X23" i="53"/>
  <c r="Y23" i="53"/>
  <c r="T24" i="53"/>
  <c r="U24" i="53"/>
  <c r="V24" i="53"/>
  <c r="W24" i="53"/>
  <c r="X24" i="53"/>
  <c r="Y24" i="53"/>
  <c r="T25" i="53"/>
  <c r="U25" i="53"/>
  <c r="V25" i="53"/>
  <c r="W25" i="53"/>
  <c r="X25" i="53"/>
  <c r="Y25" i="53"/>
  <c r="T26" i="53"/>
  <c r="U26" i="53"/>
  <c r="V26" i="53"/>
  <c r="W26" i="53"/>
  <c r="X26" i="53"/>
  <c r="Y26" i="53"/>
  <c r="T27" i="53"/>
  <c r="U27" i="53"/>
  <c r="V27" i="53"/>
  <c r="W27" i="53"/>
  <c r="X27" i="53"/>
  <c r="Y27" i="53"/>
  <c r="T28" i="53"/>
  <c r="U28" i="53"/>
  <c r="V28" i="53"/>
  <c r="W28" i="53"/>
  <c r="X28" i="53"/>
  <c r="Y28" i="53"/>
  <c r="D29" i="53"/>
  <c r="T12" i="46"/>
  <c r="U12" i="46"/>
  <c r="V12" i="46"/>
  <c r="W12" i="46"/>
  <c r="X12" i="46"/>
  <c r="Y12" i="46"/>
  <c r="T13" i="46"/>
  <c r="U13" i="46"/>
  <c r="V13" i="46"/>
  <c r="W13" i="46"/>
  <c r="X13" i="46"/>
  <c r="Y13" i="46"/>
  <c r="T14" i="46"/>
  <c r="U14" i="46"/>
  <c r="V14" i="46"/>
  <c r="W14" i="46"/>
  <c r="X14" i="46"/>
  <c r="Y14" i="46"/>
  <c r="T15" i="46"/>
  <c r="U15" i="46"/>
  <c r="V15" i="46"/>
  <c r="W15" i="46"/>
  <c r="X15" i="46"/>
  <c r="Y15" i="46"/>
  <c r="T16" i="46"/>
  <c r="U16" i="46"/>
  <c r="V16" i="46"/>
  <c r="W16" i="46"/>
  <c r="X16" i="46"/>
  <c r="Y16" i="46"/>
  <c r="T17" i="46"/>
  <c r="U17" i="46"/>
  <c r="V17" i="46"/>
  <c r="W17" i="46"/>
  <c r="X17" i="46"/>
  <c r="Y17" i="46"/>
  <c r="T18" i="46"/>
  <c r="U18" i="46"/>
  <c r="V18" i="46"/>
  <c r="W18" i="46"/>
  <c r="X18" i="46"/>
  <c r="Y18" i="46"/>
  <c r="T19" i="46"/>
  <c r="U19" i="46"/>
  <c r="V19" i="46"/>
  <c r="W19" i="46"/>
  <c r="X19" i="46"/>
  <c r="Y19" i="46"/>
  <c r="T20" i="46"/>
  <c r="U20" i="46"/>
  <c r="V20" i="46"/>
  <c r="W20" i="46"/>
  <c r="X20" i="46"/>
  <c r="Y20" i="46"/>
  <c r="T21" i="46"/>
  <c r="U21" i="46"/>
  <c r="V21" i="46"/>
  <c r="W21" i="46"/>
  <c r="X21" i="46"/>
  <c r="Y21" i="46"/>
  <c r="T22" i="46"/>
  <c r="U22" i="46"/>
  <c r="V22" i="46"/>
  <c r="W22" i="46"/>
  <c r="X22" i="46"/>
  <c r="Y22" i="46"/>
  <c r="T23" i="46"/>
  <c r="U23" i="46"/>
  <c r="V23" i="46"/>
  <c r="W23" i="46"/>
  <c r="X23" i="46"/>
  <c r="Y23" i="46"/>
  <c r="T24" i="46"/>
  <c r="U24" i="46"/>
  <c r="V24" i="46"/>
  <c r="W24" i="46"/>
  <c r="X24" i="46"/>
  <c r="Y24" i="46"/>
  <c r="T25" i="46"/>
  <c r="U25" i="46"/>
  <c r="V25" i="46"/>
  <c r="W25" i="46"/>
  <c r="X25" i="46"/>
  <c r="Y25" i="46"/>
  <c r="T26" i="46"/>
  <c r="U26" i="46"/>
  <c r="V26" i="46"/>
  <c r="W26" i="46"/>
  <c r="X26" i="46"/>
  <c r="Y26" i="46"/>
  <c r="T27" i="46"/>
  <c r="U27" i="46"/>
  <c r="V27" i="46"/>
  <c r="W27" i="46"/>
  <c r="X27" i="46"/>
  <c r="Y27" i="46"/>
  <c r="T28" i="46"/>
  <c r="U28" i="46"/>
  <c r="V28" i="46"/>
  <c r="W28" i="46"/>
  <c r="X28" i="46"/>
  <c r="Y28" i="46"/>
  <c r="D29" i="46"/>
  <c r="Y11" i="49"/>
  <c r="Y11" i="47"/>
  <c r="Y11" i="48"/>
  <c r="Y11" i="50"/>
  <c r="Y11" i="51"/>
  <c r="Y11" i="52"/>
  <c r="Y11" i="54"/>
  <c r="Y11" i="55"/>
  <c r="Y11" i="56"/>
  <c r="Y11" i="57"/>
  <c r="Y11" i="58"/>
  <c r="Y11" i="59"/>
  <c r="Y11" i="60"/>
  <c r="Y11" i="61"/>
  <c r="Y11" i="53"/>
  <c r="Y11" i="46"/>
  <c r="W11" i="49"/>
  <c r="W11" i="47"/>
  <c r="W11" i="48"/>
  <c r="W11" i="50"/>
  <c r="W11" i="51"/>
  <c r="W11" i="52"/>
  <c r="W11" i="54"/>
  <c r="W11" i="55"/>
  <c r="W11" i="56"/>
  <c r="W11" i="57"/>
  <c r="W11" i="58"/>
  <c r="W11" i="59"/>
  <c r="W11" i="60"/>
  <c r="W11" i="61"/>
  <c r="W11" i="53"/>
  <c r="W11" i="46"/>
  <c r="U11" i="49"/>
  <c r="U11" i="47"/>
  <c r="U11" i="48"/>
  <c r="U11" i="50"/>
  <c r="U11" i="51"/>
  <c r="U11" i="52"/>
  <c r="U11" i="54"/>
  <c r="U11" i="55"/>
  <c r="U11" i="56"/>
  <c r="U11" i="57"/>
  <c r="U11" i="58"/>
  <c r="U11" i="59"/>
  <c r="U11" i="60"/>
  <c r="U11" i="61"/>
  <c r="U11" i="53"/>
  <c r="U11" i="46"/>
  <c r="X11" i="49"/>
  <c r="X11" i="47"/>
  <c r="X11" i="48"/>
  <c r="X11" i="50"/>
  <c r="X11" i="51"/>
  <c r="X11" i="52"/>
  <c r="X11" i="54"/>
  <c r="X11" i="55"/>
  <c r="X11" i="56"/>
  <c r="X11" i="57"/>
  <c r="X11" i="58"/>
  <c r="X11" i="59"/>
  <c r="X11" i="60"/>
  <c r="X11" i="61"/>
  <c r="X11" i="53"/>
  <c r="X11" i="46"/>
  <c r="V11" i="49"/>
  <c r="V11" i="47"/>
  <c r="V11" i="48"/>
  <c r="V11" i="50"/>
  <c r="V11" i="51"/>
  <c r="V11" i="52"/>
  <c r="V11" i="54"/>
  <c r="V11" i="55"/>
  <c r="V11" i="56"/>
  <c r="V11" i="57"/>
  <c r="V11" i="58"/>
  <c r="V11" i="59"/>
  <c r="V11" i="60"/>
  <c r="V11" i="61"/>
  <c r="V11" i="53"/>
  <c r="V11" i="46"/>
  <c r="T11" i="49"/>
  <c r="T11" i="47"/>
  <c r="T11" i="48"/>
  <c r="T11" i="50"/>
  <c r="T11" i="51"/>
  <c r="T11" i="52"/>
  <c r="T11" i="54"/>
  <c r="T11" i="55"/>
  <c r="T11" i="56"/>
  <c r="T11" i="57"/>
  <c r="T11" i="58"/>
  <c r="T11" i="59"/>
  <c r="T11" i="60"/>
  <c r="T11" i="61"/>
  <c r="T11" i="53"/>
  <c r="T11" i="46"/>
  <c r="K28" i="46"/>
  <c r="K27" i="46"/>
  <c r="K26" i="46"/>
  <c r="K25" i="46"/>
  <c r="K24" i="46"/>
  <c r="K23" i="46"/>
  <c r="K22" i="46"/>
  <c r="K21" i="46"/>
  <c r="K20" i="46"/>
  <c r="K19" i="46"/>
  <c r="K18" i="46"/>
  <c r="K17" i="46"/>
  <c r="K16" i="46"/>
  <c r="K15" i="46"/>
  <c r="K14" i="46"/>
  <c r="K13" i="46"/>
  <c r="K12" i="46"/>
  <c r="K11" i="46"/>
  <c r="K28" i="53"/>
  <c r="K27" i="53"/>
  <c r="K26" i="53"/>
  <c r="K25" i="53"/>
  <c r="K24" i="53"/>
  <c r="K23" i="53"/>
  <c r="K22" i="53"/>
  <c r="K21" i="53"/>
  <c r="K20" i="53"/>
  <c r="K19" i="53"/>
  <c r="K18" i="53"/>
  <c r="K17" i="53"/>
  <c r="K16" i="53"/>
  <c r="K15" i="53"/>
  <c r="K14" i="53"/>
  <c r="K13" i="53"/>
  <c r="K12" i="53"/>
  <c r="K11" i="53"/>
  <c r="F28" i="46"/>
  <c r="F27" i="46"/>
  <c r="F26" i="46"/>
  <c r="F25" i="46"/>
  <c r="F24" i="46"/>
  <c r="F23" i="46"/>
  <c r="F22" i="46"/>
  <c r="F21" i="46"/>
  <c r="F20" i="46"/>
  <c r="F19" i="46"/>
  <c r="F18" i="46"/>
  <c r="F17" i="46"/>
  <c r="F16" i="46"/>
  <c r="F15" i="46"/>
  <c r="F14" i="46"/>
  <c r="F13" i="46"/>
  <c r="F12" i="46"/>
  <c r="F11" i="46"/>
  <c r="F28" i="53"/>
  <c r="F27" i="53"/>
  <c r="F26" i="53"/>
  <c r="F25" i="53"/>
  <c r="F24" i="53"/>
  <c r="F23" i="53"/>
  <c r="F22" i="53"/>
  <c r="F21" i="53"/>
  <c r="F20" i="53"/>
  <c r="F19" i="53"/>
  <c r="F18" i="53"/>
  <c r="F17" i="53"/>
  <c r="F16" i="53"/>
  <c r="F15" i="53"/>
  <c r="F14" i="53"/>
  <c r="F13" i="53"/>
  <c r="F12" i="53"/>
  <c r="F11" i="53"/>
  <c r="F12" i="47"/>
  <c r="F13" i="47"/>
  <c r="F14" i="47"/>
  <c r="F15" i="47"/>
  <c r="F16" i="47"/>
  <c r="F17" i="47"/>
  <c r="F18" i="47"/>
  <c r="F19" i="47"/>
  <c r="F20" i="47"/>
  <c r="F21" i="47"/>
  <c r="F22" i="47"/>
  <c r="F23" i="47"/>
  <c r="F24" i="47"/>
  <c r="F25" i="47"/>
  <c r="F26" i="47"/>
  <c r="F27" i="47"/>
  <c r="F28" i="47"/>
  <c r="F12" i="48"/>
  <c r="F13" i="48"/>
  <c r="F14" i="48"/>
  <c r="F15" i="48"/>
  <c r="F16" i="48"/>
  <c r="F17" i="48"/>
  <c r="F18" i="48"/>
  <c r="F19" i="48"/>
  <c r="F20" i="48"/>
  <c r="F21" i="48"/>
  <c r="F22" i="48"/>
  <c r="F23" i="48"/>
  <c r="F24" i="48"/>
  <c r="F25" i="48"/>
  <c r="F26" i="48"/>
  <c r="F27" i="48"/>
  <c r="F28" i="48"/>
  <c r="F12" i="50"/>
  <c r="F13" i="50"/>
  <c r="F14" i="50"/>
  <c r="F15" i="50"/>
  <c r="F16" i="50"/>
  <c r="F17" i="50"/>
  <c r="F18" i="50"/>
  <c r="F19" i="50"/>
  <c r="F20" i="50"/>
  <c r="F21" i="50"/>
  <c r="F22" i="50"/>
  <c r="F23" i="50"/>
  <c r="F24" i="50"/>
  <c r="F25" i="50"/>
  <c r="F26" i="50"/>
  <c r="F27" i="50"/>
  <c r="F28" i="50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12" i="52"/>
  <c r="F13" i="52"/>
  <c r="F14" i="52"/>
  <c r="F15" i="52"/>
  <c r="F16" i="52"/>
  <c r="F17" i="52"/>
  <c r="F18" i="52"/>
  <c r="F19" i="52"/>
  <c r="F20" i="52"/>
  <c r="F21" i="52"/>
  <c r="F22" i="52"/>
  <c r="F23" i="52"/>
  <c r="F24" i="52"/>
  <c r="F25" i="52"/>
  <c r="F26" i="52"/>
  <c r="F27" i="52"/>
  <c r="F28" i="52"/>
  <c r="F12" i="54"/>
  <c r="F13" i="54"/>
  <c r="F14" i="54"/>
  <c r="F15" i="54"/>
  <c r="F16" i="54"/>
  <c r="F17" i="54"/>
  <c r="F18" i="54"/>
  <c r="F19" i="54"/>
  <c r="F20" i="54"/>
  <c r="F21" i="54"/>
  <c r="F22" i="54"/>
  <c r="F23" i="54"/>
  <c r="F24" i="54"/>
  <c r="F25" i="54"/>
  <c r="F26" i="54"/>
  <c r="F27" i="54"/>
  <c r="F28" i="54"/>
  <c r="F12" i="55"/>
  <c r="F13" i="55"/>
  <c r="F14" i="55"/>
  <c r="F15" i="55"/>
  <c r="F16" i="55"/>
  <c r="F17" i="55"/>
  <c r="F18" i="55"/>
  <c r="F19" i="55"/>
  <c r="F20" i="55"/>
  <c r="F21" i="55"/>
  <c r="F22" i="55"/>
  <c r="F23" i="55"/>
  <c r="F24" i="55"/>
  <c r="F25" i="55"/>
  <c r="F26" i="55"/>
  <c r="F27" i="55"/>
  <c r="F28" i="55"/>
  <c r="F12" i="56"/>
  <c r="F13" i="56"/>
  <c r="F14" i="56"/>
  <c r="F15" i="56"/>
  <c r="F16" i="56"/>
  <c r="F17" i="56"/>
  <c r="F18" i="56"/>
  <c r="F19" i="56"/>
  <c r="F20" i="56"/>
  <c r="F21" i="56"/>
  <c r="F22" i="56"/>
  <c r="F23" i="56"/>
  <c r="F24" i="56"/>
  <c r="F25" i="56"/>
  <c r="F26" i="56"/>
  <c r="F27" i="56"/>
  <c r="F28" i="56"/>
  <c r="F12" i="57"/>
  <c r="F13" i="57"/>
  <c r="F14" i="57"/>
  <c r="F15" i="57"/>
  <c r="F16" i="57"/>
  <c r="F17" i="57"/>
  <c r="F18" i="57"/>
  <c r="F19" i="57"/>
  <c r="F20" i="57"/>
  <c r="F21" i="57"/>
  <c r="F22" i="57"/>
  <c r="F23" i="57"/>
  <c r="F24" i="57"/>
  <c r="F25" i="57"/>
  <c r="F26" i="57"/>
  <c r="F27" i="57"/>
  <c r="F28" i="57"/>
  <c r="F12" i="58"/>
  <c r="F13" i="58"/>
  <c r="F14" i="58"/>
  <c r="F15" i="58"/>
  <c r="F16" i="58"/>
  <c r="F17" i="58"/>
  <c r="F18" i="58"/>
  <c r="F19" i="58"/>
  <c r="F20" i="58"/>
  <c r="F21" i="58"/>
  <c r="F22" i="58"/>
  <c r="F23" i="58"/>
  <c r="F24" i="58"/>
  <c r="F25" i="58"/>
  <c r="F26" i="58"/>
  <c r="F27" i="58"/>
  <c r="F28" i="58"/>
  <c r="F12" i="59"/>
  <c r="F13" i="59"/>
  <c r="F14" i="59"/>
  <c r="F15" i="59"/>
  <c r="F16" i="59"/>
  <c r="F17" i="59"/>
  <c r="F18" i="59"/>
  <c r="F19" i="59"/>
  <c r="F20" i="59"/>
  <c r="F21" i="59"/>
  <c r="F22" i="59"/>
  <c r="F23" i="59"/>
  <c r="F24" i="59"/>
  <c r="F25" i="59"/>
  <c r="F26" i="59"/>
  <c r="F27" i="59"/>
  <c r="F28" i="59"/>
  <c r="F12" i="60"/>
  <c r="F13" i="60"/>
  <c r="F14" i="60"/>
  <c r="F15" i="60"/>
  <c r="F16" i="60"/>
  <c r="F17" i="60"/>
  <c r="F18" i="60"/>
  <c r="F19" i="60"/>
  <c r="F20" i="60"/>
  <c r="F21" i="60"/>
  <c r="F22" i="60"/>
  <c r="F23" i="60"/>
  <c r="F24" i="60"/>
  <c r="F25" i="60"/>
  <c r="F26" i="60"/>
  <c r="F27" i="60"/>
  <c r="F28" i="60"/>
  <c r="F12" i="61"/>
  <c r="F13" i="61"/>
  <c r="F14" i="61"/>
  <c r="F15" i="61"/>
  <c r="F16" i="61"/>
  <c r="F17" i="61"/>
  <c r="F18" i="61"/>
  <c r="F19" i="61"/>
  <c r="F20" i="61"/>
  <c r="F21" i="61"/>
  <c r="F22" i="61"/>
  <c r="F23" i="61"/>
  <c r="F24" i="61"/>
  <c r="F25" i="61"/>
  <c r="F26" i="61"/>
  <c r="F27" i="61"/>
  <c r="F28" i="61"/>
  <c r="F12" i="49"/>
  <c r="F13" i="49"/>
  <c r="F14" i="49"/>
  <c r="F15" i="49"/>
  <c r="F16" i="49"/>
  <c r="F17" i="49"/>
  <c r="F18" i="49"/>
  <c r="F19" i="49"/>
  <c r="F20" i="49"/>
  <c r="F21" i="49"/>
  <c r="F22" i="49"/>
  <c r="F23" i="49"/>
  <c r="F24" i="49"/>
  <c r="F25" i="49"/>
  <c r="F26" i="49"/>
  <c r="F27" i="49"/>
  <c r="F28" i="49"/>
  <c r="F11" i="47"/>
  <c r="F11" i="48"/>
  <c r="F11" i="50"/>
  <c r="F11" i="51"/>
  <c r="F11" i="52"/>
  <c r="F11" i="54"/>
  <c r="F11" i="55"/>
  <c r="F11" i="56"/>
  <c r="F11" i="57"/>
  <c r="F11" i="58"/>
  <c r="F11" i="59"/>
  <c r="F11" i="60"/>
  <c r="F11" i="61"/>
  <c r="F11" i="49"/>
  <c r="O9" i="69"/>
  <c r="M9" i="69"/>
  <c r="E9" i="69"/>
  <c r="C9" i="69"/>
  <c r="B2" i="69"/>
  <c r="O9" i="68"/>
  <c r="M9" i="68"/>
  <c r="E9" i="68"/>
  <c r="C9" i="68"/>
  <c r="B2" i="68"/>
  <c r="O9" i="67"/>
  <c r="M9" i="67"/>
  <c r="E9" i="67"/>
  <c r="C9" i="67"/>
  <c r="B2" i="67"/>
  <c r="O9" i="66"/>
  <c r="M9" i="66"/>
  <c r="E9" i="66"/>
  <c r="C9" i="66"/>
  <c r="B2" i="66"/>
  <c r="O9" i="65"/>
  <c r="M9" i="65"/>
  <c r="E9" i="65"/>
  <c r="C9" i="65"/>
  <c r="B2" i="65"/>
  <c r="O9" i="64"/>
  <c r="M9" i="64"/>
  <c r="E9" i="64"/>
  <c r="C9" i="64"/>
  <c r="B2" i="64"/>
  <c r="O9" i="63"/>
  <c r="M9" i="63"/>
  <c r="E9" i="63"/>
  <c r="C9" i="63"/>
  <c r="B2" i="63"/>
  <c r="O9" i="62"/>
  <c r="M9" i="62"/>
  <c r="E9" i="62"/>
  <c r="C9" i="62"/>
  <c r="B2" i="62"/>
  <c r="I29" i="61"/>
  <c r="C28" i="61"/>
  <c r="C27" i="61"/>
  <c r="C26" i="61"/>
  <c r="C25" i="61"/>
  <c r="C24" i="61"/>
  <c r="C23" i="61"/>
  <c r="C22" i="61"/>
  <c r="C21" i="61"/>
  <c r="C20" i="61"/>
  <c r="C19" i="61"/>
  <c r="E19" i="61" s="1"/>
  <c r="C18" i="61"/>
  <c r="C17" i="61"/>
  <c r="C16" i="61"/>
  <c r="C15" i="61"/>
  <c r="Q15" i="61"/>
  <c r="C14" i="61"/>
  <c r="C13" i="61"/>
  <c r="E13" i="61" s="1"/>
  <c r="C12" i="61"/>
  <c r="C11" i="61"/>
  <c r="E11" i="61" s="1"/>
  <c r="B2" i="61"/>
  <c r="I29" i="60"/>
  <c r="C28" i="60"/>
  <c r="C27" i="60"/>
  <c r="C26" i="60"/>
  <c r="C25" i="60"/>
  <c r="C24" i="60"/>
  <c r="E24" i="60" s="1"/>
  <c r="C23" i="60"/>
  <c r="E23" i="60" s="1"/>
  <c r="C22" i="60"/>
  <c r="C21" i="60"/>
  <c r="E21" i="60" s="1"/>
  <c r="H21" i="60" s="1"/>
  <c r="G21" i="60" s="1"/>
  <c r="Q21" i="60"/>
  <c r="C20" i="60"/>
  <c r="C19" i="60"/>
  <c r="E19" i="60" s="1"/>
  <c r="C18" i="60"/>
  <c r="C17" i="60"/>
  <c r="E17" i="60" s="1"/>
  <c r="C16" i="60"/>
  <c r="E16" i="60" s="1"/>
  <c r="C15" i="60"/>
  <c r="C14" i="60"/>
  <c r="C13" i="60"/>
  <c r="C12" i="60"/>
  <c r="E12" i="60" s="1"/>
  <c r="C11" i="60"/>
  <c r="B2" i="60"/>
  <c r="I29" i="59"/>
  <c r="C28" i="59"/>
  <c r="C27" i="59"/>
  <c r="C26" i="59"/>
  <c r="C25" i="59"/>
  <c r="C24" i="59"/>
  <c r="E24" i="59" s="1"/>
  <c r="C23" i="59"/>
  <c r="C22" i="59"/>
  <c r="E22" i="59" s="1"/>
  <c r="C21" i="59"/>
  <c r="C20" i="59"/>
  <c r="E20" i="59" s="1"/>
  <c r="C19" i="59"/>
  <c r="C18" i="59"/>
  <c r="C17" i="59"/>
  <c r="C16" i="59"/>
  <c r="E16" i="59" s="1"/>
  <c r="C15" i="59"/>
  <c r="C14" i="59"/>
  <c r="C13" i="59"/>
  <c r="E13" i="59" s="1"/>
  <c r="C12" i="59"/>
  <c r="C11" i="59"/>
  <c r="B2" i="59"/>
  <c r="I29" i="58"/>
  <c r="C28" i="58"/>
  <c r="C27" i="58"/>
  <c r="E27" i="58" s="1"/>
  <c r="C26" i="58"/>
  <c r="C25" i="58"/>
  <c r="C24" i="58"/>
  <c r="E24" i="58" s="1"/>
  <c r="C23" i="58"/>
  <c r="E23" i="58" s="1"/>
  <c r="C22" i="58"/>
  <c r="C21" i="58"/>
  <c r="C20" i="58"/>
  <c r="C19" i="58"/>
  <c r="C18" i="58"/>
  <c r="E18" i="58" s="1"/>
  <c r="C17" i="58"/>
  <c r="C16" i="58"/>
  <c r="C15" i="58"/>
  <c r="E15" i="58" s="1"/>
  <c r="C14" i="58"/>
  <c r="C13" i="58"/>
  <c r="C12" i="58"/>
  <c r="E12" i="58" s="1"/>
  <c r="C11" i="58"/>
  <c r="E11" i="58" s="1"/>
  <c r="B2" i="58"/>
  <c r="I29" i="57"/>
  <c r="C28" i="57"/>
  <c r="E28" i="57" s="1"/>
  <c r="C27" i="57"/>
  <c r="C26" i="57"/>
  <c r="E26" i="57" s="1"/>
  <c r="C25" i="57"/>
  <c r="E25" i="57" s="1"/>
  <c r="C24" i="57"/>
  <c r="C23" i="57"/>
  <c r="C22" i="57"/>
  <c r="E22" i="57" s="1"/>
  <c r="C21" i="57"/>
  <c r="E21" i="57" s="1"/>
  <c r="C20" i="57"/>
  <c r="E20" i="57" s="1"/>
  <c r="C19" i="57"/>
  <c r="E19" i="57" s="1"/>
  <c r="C18" i="57"/>
  <c r="C17" i="57"/>
  <c r="E17" i="57" s="1"/>
  <c r="C16" i="57"/>
  <c r="C15" i="57"/>
  <c r="C14" i="57"/>
  <c r="E14" i="57" s="1"/>
  <c r="C13" i="57"/>
  <c r="E13" i="57" s="1"/>
  <c r="C12" i="57"/>
  <c r="E12" i="57" s="1"/>
  <c r="C11" i="57"/>
  <c r="E11" i="57" s="1"/>
  <c r="B2" i="57"/>
  <c r="I29" i="56"/>
  <c r="C28" i="56"/>
  <c r="C27" i="56"/>
  <c r="C26" i="56"/>
  <c r="C25" i="56"/>
  <c r="C24" i="56"/>
  <c r="C23" i="56"/>
  <c r="C22" i="56"/>
  <c r="C21" i="56"/>
  <c r="C20" i="56"/>
  <c r="C19" i="56"/>
  <c r="C18" i="56"/>
  <c r="C17" i="56"/>
  <c r="C16" i="56"/>
  <c r="C15" i="56"/>
  <c r="C14" i="56"/>
  <c r="C13" i="56"/>
  <c r="C12" i="56"/>
  <c r="C11" i="56"/>
  <c r="E11" i="56" s="1"/>
  <c r="B2" i="56"/>
  <c r="I29" i="55"/>
  <c r="C28" i="55"/>
  <c r="C27" i="55"/>
  <c r="C26" i="55"/>
  <c r="C25" i="55"/>
  <c r="C24" i="55"/>
  <c r="E24" i="55" s="1"/>
  <c r="C23" i="55"/>
  <c r="C22" i="55"/>
  <c r="E22" i="55" s="1"/>
  <c r="C21" i="55"/>
  <c r="E21" i="55" s="1"/>
  <c r="C20" i="55"/>
  <c r="E20" i="55" s="1"/>
  <c r="C19" i="55"/>
  <c r="C18" i="55"/>
  <c r="E18" i="55" s="1"/>
  <c r="C17" i="55"/>
  <c r="C16" i="55"/>
  <c r="C15" i="55"/>
  <c r="E15" i="55" s="1"/>
  <c r="C14" i="55"/>
  <c r="C13" i="55"/>
  <c r="C12" i="55"/>
  <c r="E12" i="55" s="1"/>
  <c r="C11" i="55"/>
  <c r="B2" i="55"/>
  <c r="I29" i="54"/>
  <c r="C28" i="54"/>
  <c r="C27" i="54"/>
  <c r="E27" i="54" s="1"/>
  <c r="C26" i="54"/>
  <c r="C25" i="54"/>
  <c r="E25" i="54" s="1"/>
  <c r="C24" i="54"/>
  <c r="C23" i="54"/>
  <c r="C22" i="54"/>
  <c r="C21" i="54"/>
  <c r="E21" i="54" s="1"/>
  <c r="C20" i="54"/>
  <c r="E20" i="54" s="1"/>
  <c r="C19" i="54"/>
  <c r="C18" i="54"/>
  <c r="C17" i="54"/>
  <c r="C16" i="54"/>
  <c r="C15" i="54"/>
  <c r="E15" i="54" s="1"/>
  <c r="C14" i="54"/>
  <c r="E14" i="54" s="1"/>
  <c r="C13" i="54"/>
  <c r="E13" i="54" s="1"/>
  <c r="C12" i="54"/>
  <c r="C11" i="54"/>
  <c r="B2" i="54"/>
  <c r="I29" i="53"/>
  <c r="C28" i="53"/>
  <c r="R28" i="53" s="1"/>
  <c r="Q28" i="53" s="1"/>
  <c r="C27" i="53"/>
  <c r="E27" i="53" s="1"/>
  <c r="H27" i="53" s="1"/>
  <c r="C26" i="53"/>
  <c r="R26" i="53" s="1"/>
  <c r="C25" i="53"/>
  <c r="R25" i="53" s="1"/>
  <c r="C24" i="53"/>
  <c r="R24" i="53" s="1"/>
  <c r="Q24" i="53" s="1"/>
  <c r="C23" i="53"/>
  <c r="R23" i="53" s="1"/>
  <c r="C22" i="53"/>
  <c r="R22" i="53" s="1"/>
  <c r="Q22" i="53" s="1"/>
  <c r="C21" i="53"/>
  <c r="E21" i="53" s="1"/>
  <c r="H21" i="53" s="1"/>
  <c r="C20" i="53"/>
  <c r="R20" i="53" s="1"/>
  <c r="Q20" i="53" s="1"/>
  <c r="C19" i="53"/>
  <c r="R19" i="53" s="1"/>
  <c r="C18" i="53"/>
  <c r="E18" i="53" s="1"/>
  <c r="H18" i="53" s="1"/>
  <c r="C17" i="53"/>
  <c r="R17" i="53" s="1"/>
  <c r="Q17" i="53" s="1"/>
  <c r="C16" i="53"/>
  <c r="E16" i="53" s="1"/>
  <c r="H16" i="53" s="1"/>
  <c r="G16" i="53" s="1"/>
  <c r="C15" i="53"/>
  <c r="E15" i="53" s="1"/>
  <c r="H15" i="53" s="1"/>
  <c r="G15" i="53" s="1"/>
  <c r="C14" i="53"/>
  <c r="C13" i="53"/>
  <c r="R13" i="53" s="1"/>
  <c r="C12" i="53"/>
  <c r="E12" i="53" s="1"/>
  <c r="H12" i="53" s="1"/>
  <c r="C11" i="53"/>
  <c r="E11" i="53" s="1"/>
  <c r="H11" i="53" s="1"/>
  <c r="B2" i="53"/>
  <c r="I29" i="52"/>
  <c r="C28" i="52"/>
  <c r="C27" i="52"/>
  <c r="C26" i="52"/>
  <c r="C25" i="52"/>
  <c r="C24" i="52"/>
  <c r="E24" i="52" s="1"/>
  <c r="C23" i="52"/>
  <c r="C22" i="52"/>
  <c r="C21" i="52"/>
  <c r="E21" i="52" s="1"/>
  <c r="C20" i="52"/>
  <c r="C19" i="52"/>
  <c r="C18" i="52"/>
  <c r="C17" i="52"/>
  <c r="C16" i="52"/>
  <c r="C15" i="52"/>
  <c r="C14" i="52"/>
  <c r="C13" i="52"/>
  <c r="C12" i="52"/>
  <c r="E12" i="52" s="1"/>
  <c r="C11" i="52"/>
  <c r="E11" i="52" s="1"/>
  <c r="B2" i="52"/>
  <c r="I29" i="51"/>
  <c r="C28" i="51"/>
  <c r="C27" i="51"/>
  <c r="C26" i="51"/>
  <c r="C25" i="51"/>
  <c r="C24" i="51"/>
  <c r="E24" i="51" s="1"/>
  <c r="C23" i="51"/>
  <c r="C22" i="51"/>
  <c r="C21" i="51"/>
  <c r="C20" i="51"/>
  <c r="C19" i="51"/>
  <c r="E19" i="51" s="1"/>
  <c r="C18" i="51"/>
  <c r="C17" i="51"/>
  <c r="E17" i="51" s="1"/>
  <c r="C16" i="51"/>
  <c r="C15" i="51"/>
  <c r="E15" i="51" s="1"/>
  <c r="C14" i="51"/>
  <c r="C13" i="51"/>
  <c r="C12" i="51"/>
  <c r="C11" i="51"/>
  <c r="E11" i="51" s="1"/>
  <c r="B2" i="51"/>
  <c r="I29" i="50"/>
  <c r="C28" i="50"/>
  <c r="C27" i="50"/>
  <c r="E27" i="50" s="1"/>
  <c r="C26" i="50"/>
  <c r="C25" i="50"/>
  <c r="C24" i="50"/>
  <c r="C23" i="50"/>
  <c r="Q23" i="50"/>
  <c r="C22" i="50"/>
  <c r="E22" i="50" s="1"/>
  <c r="C21" i="50"/>
  <c r="C20" i="50"/>
  <c r="C19" i="50"/>
  <c r="C18" i="50"/>
  <c r="C17" i="50"/>
  <c r="C16" i="50"/>
  <c r="C15" i="50"/>
  <c r="E15" i="50" s="1"/>
  <c r="C14" i="50"/>
  <c r="C13" i="50"/>
  <c r="E13" i="50" s="1"/>
  <c r="C12" i="50"/>
  <c r="C11" i="50"/>
  <c r="E11" i="50" s="1"/>
  <c r="B2" i="50"/>
  <c r="I29" i="49"/>
  <c r="W29" i="49" s="1"/>
  <c r="C28" i="49"/>
  <c r="C27" i="49"/>
  <c r="C26" i="49"/>
  <c r="C25" i="49"/>
  <c r="C24" i="49"/>
  <c r="C23" i="49"/>
  <c r="C22" i="49"/>
  <c r="C21" i="49"/>
  <c r="E21" i="49" s="1"/>
  <c r="C20" i="49"/>
  <c r="C19" i="49"/>
  <c r="C18" i="49"/>
  <c r="E18" i="49" s="1"/>
  <c r="C17" i="49"/>
  <c r="C16" i="49"/>
  <c r="E16" i="49" s="1"/>
  <c r="C15" i="49"/>
  <c r="C14" i="49"/>
  <c r="C13" i="49"/>
  <c r="C12" i="49"/>
  <c r="C11" i="49"/>
  <c r="B2" i="49"/>
  <c r="I29" i="48"/>
  <c r="C28" i="48"/>
  <c r="C27" i="48"/>
  <c r="C26" i="48"/>
  <c r="E26" i="48" s="1"/>
  <c r="C25" i="48"/>
  <c r="C24" i="48"/>
  <c r="C23" i="48"/>
  <c r="C22" i="48"/>
  <c r="C21" i="48"/>
  <c r="C20" i="48"/>
  <c r="C19" i="48"/>
  <c r="E19" i="48" s="1"/>
  <c r="C18" i="48"/>
  <c r="C17" i="48"/>
  <c r="E17" i="48" s="1"/>
  <c r="C16" i="48"/>
  <c r="C15" i="48"/>
  <c r="E15" i="48" s="1"/>
  <c r="C14" i="48"/>
  <c r="E14" i="48" s="1"/>
  <c r="C13" i="48"/>
  <c r="C12" i="48"/>
  <c r="C11" i="48"/>
  <c r="E11" i="48" s="1"/>
  <c r="B2" i="48"/>
  <c r="I29" i="47"/>
  <c r="C28" i="47"/>
  <c r="E28" i="47" s="1"/>
  <c r="C27" i="47"/>
  <c r="C26" i="47"/>
  <c r="C25" i="47"/>
  <c r="C24" i="47"/>
  <c r="E24" i="47" s="1"/>
  <c r="C23" i="47"/>
  <c r="C22" i="47"/>
  <c r="E22" i="47" s="1"/>
  <c r="C21" i="47"/>
  <c r="C20" i="47"/>
  <c r="C19" i="47"/>
  <c r="E19" i="47" s="1"/>
  <c r="C18" i="47"/>
  <c r="C17" i="47"/>
  <c r="E17" i="47" s="1"/>
  <c r="C16" i="47"/>
  <c r="E16" i="47" s="1"/>
  <c r="C15" i="47"/>
  <c r="C14" i="47"/>
  <c r="E14" i="47" s="1"/>
  <c r="C13" i="47"/>
  <c r="C12" i="47"/>
  <c r="C11" i="47"/>
  <c r="E11" i="47" s="1"/>
  <c r="B2" i="47"/>
  <c r="I29" i="46"/>
  <c r="C28" i="46"/>
  <c r="R28" i="46" s="1"/>
  <c r="C27" i="46"/>
  <c r="R27" i="46" s="1"/>
  <c r="Q27" i="46" s="1"/>
  <c r="C26" i="46"/>
  <c r="E26" i="46" s="1"/>
  <c r="H26" i="46" s="1"/>
  <c r="G26" i="46" s="1"/>
  <c r="C25" i="46"/>
  <c r="C24" i="46"/>
  <c r="C23" i="46"/>
  <c r="E23" i="46" s="1"/>
  <c r="H23" i="46" s="1"/>
  <c r="C22" i="46"/>
  <c r="E22" i="46" s="1"/>
  <c r="H22" i="46" s="1"/>
  <c r="G22" i="46" s="1"/>
  <c r="C21" i="46"/>
  <c r="R21" i="46" s="1"/>
  <c r="C20" i="46"/>
  <c r="R20" i="46" s="1"/>
  <c r="C19" i="46"/>
  <c r="C18" i="46"/>
  <c r="E18" i="46" s="1"/>
  <c r="H18" i="46" s="1"/>
  <c r="C17" i="46"/>
  <c r="C16" i="46"/>
  <c r="E16" i="46" s="1"/>
  <c r="H16" i="46" s="1"/>
  <c r="G16" i="46" s="1"/>
  <c r="C15" i="46"/>
  <c r="R15" i="46" s="1"/>
  <c r="Q15" i="46" s="1"/>
  <c r="C14" i="46"/>
  <c r="E14" i="46" s="1"/>
  <c r="H14" i="46" s="1"/>
  <c r="C13" i="46"/>
  <c r="E13" i="46" s="1"/>
  <c r="H13" i="46" s="1"/>
  <c r="G13" i="46" s="1"/>
  <c r="C12" i="46"/>
  <c r="E12" i="46" s="1"/>
  <c r="H12" i="46" s="1"/>
  <c r="C11" i="46"/>
  <c r="B2" i="46"/>
  <c r="AJ4" i="34"/>
  <c r="AJ50" i="34"/>
  <c r="Z50" i="34"/>
  <c r="Z4" i="34"/>
  <c r="W73" i="34"/>
  <c r="M73" i="34"/>
  <c r="Q16" i="49"/>
  <c r="Q13" i="52"/>
  <c r="Q22" i="51"/>
  <c r="R11" i="53"/>
  <c r="Q18" i="56"/>
  <c r="Q20" i="48"/>
  <c r="O9" i="42"/>
  <c r="M9" i="42"/>
  <c r="E9" i="42"/>
  <c r="C9" i="42"/>
  <c r="B2" i="42"/>
  <c r="Y5" i="7"/>
  <c r="Y4" i="7"/>
  <c r="X4" i="7" s="1"/>
  <c r="M4" i="34"/>
  <c r="AJ142" i="34"/>
  <c r="Z142" i="34"/>
  <c r="AJ119" i="34"/>
  <c r="Z119" i="34"/>
  <c r="AJ96" i="34"/>
  <c r="Z96" i="34"/>
  <c r="AJ73" i="34"/>
  <c r="Z73" i="34"/>
  <c r="AJ27" i="34"/>
  <c r="Z27" i="34"/>
  <c r="W50" i="34"/>
  <c r="M50" i="34"/>
  <c r="W27" i="34"/>
  <c r="M27" i="34"/>
  <c r="W4" i="34"/>
  <c r="B22" i="25"/>
  <c r="B23" i="25"/>
  <c r="C23" i="25"/>
  <c r="B24" i="25"/>
  <c r="C24" i="25"/>
  <c r="C24" i="106"/>
  <c r="C12" i="106"/>
  <c r="C18" i="106"/>
  <c r="C26" i="106"/>
  <c r="C14" i="106"/>
  <c r="C20" i="106"/>
  <c r="C16" i="105"/>
  <c r="C22" i="105"/>
  <c r="C28" i="105"/>
  <c r="C27" i="105"/>
  <c r="C15" i="105"/>
  <c r="C21" i="105"/>
  <c r="P115" i="41"/>
  <c r="C14" i="91"/>
  <c r="K114" i="41"/>
  <c r="L9" i="71"/>
  <c r="C108" i="41"/>
  <c r="L15" i="71"/>
  <c r="N16" i="90"/>
  <c r="X143" i="41"/>
  <c r="K123" i="41"/>
  <c r="K136" i="41"/>
  <c r="C147" i="41"/>
  <c r="C117" i="41"/>
  <c r="C23" i="91"/>
  <c r="C111" i="41"/>
  <c r="N21" i="90"/>
  <c r="C28" i="91"/>
  <c r="C114" i="41"/>
  <c r="C112" i="41"/>
  <c r="C142" i="41"/>
  <c r="N12" i="90"/>
  <c r="C118" i="41"/>
  <c r="K118" i="41"/>
  <c r="C136" i="41"/>
  <c r="C15" i="91"/>
  <c r="K140" i="41"/>
  <c r="L23" i="71"/>
  <c r="K139" i="41"/>
  <c r="C122" i="41"/>
  <c r="O121" i="41"/>
  <c r="C145" i="41"/>
  <c r="P113" i="41"/>
  <c r="C24" i="91"/>
  <c r="X138" i="41"/>
  <c r="C16" i="91"/>
  <c r="C121" i="41"/>
  <c r="P123" i="41"/>
  <c r="C22" i="74"/>
  <c r="N13" i="89"/>
  <c r="C124" i="41"/>
  <c r="L30" i="71"/>
  <c r="B124" i="41"/>
  <c r="P124" i="41"/>
  <c r="C21" i="91"/>
  <c r="L25" i="71"/>
  <c r="C19" i="91"/>
  <c r="C12" i="91"/>
  <c r="C133" i="41"/>
  <c r="N20" i="89"/>
  <c r="K119" i="41"/>
  <c r="P119" i="41"/>
  <c r="N14" i="90"/>
  <c r="L124" i="41"/>
  <c r="K112" i="41"/>
  <c r="C22" i="91"/>
  <c r="K143" i="41"/>
  <c r="Y146" i="41"/>
  <c r="K138" i="41"/>
  <c r="C115" i="41"/>
  <c r="K108" i="41"/>
  <c r="C139" i="41"/>
  <c r="C140" i="41"/>
  <c r="N17" i="89"/>
  <c r="C17" i="91"/>
  <c r="K113" i="41"/>
  <c r="C138" i="41"/>
  <c r="N18" i="90"/>
  <c r="K124" i="41"/>
  <c r="C20" i="91"/>
  <c r="L17" i="71"/>
  <c r="C113" i="41"/>
  <c r="B149" i="41"/>
  <c r="K122" i="41"/>
  <c r="K133" i="41"/>
  <c r="P121" i="41"/>
  <c r="P109" i="41"/>
  <c r="C123" i="41"/>
  <c r="L18" i="71"/>
  <c r="K144" i="41"/>
  <c r="X144" i="41"/>
  <c r="L149" i="41"/>
  <c r="N18" i="89"/>
  <c r="C143" i="41"/>
  <c r="K142" i="41"/>
  <c r="K149" i="41"/>
  <c r="X148" i="41"/>
  <c r="K111" i="41"/>
  <c r="K120" i="41"/>
  <c r="L11" i="71"/>
  <c r="C137" i="41"/>
  <c r="K145" i="41"/>
  <c r="X134" i="41"/>
  <c r="C11" i="91"/>
  <c r="C146" i="41"/>
  <c r="K115" i="41"/>
  <c r="N25" i="90"/>
  <c r="C32" i="74"/>
  <c r="X146" i="41"/>
  <c r="K117" i="41"/>
  <c r="C120" i="41"/>
  <c r="C27" i="91"/>
  <c r="K147" i="41"/>
  <c r="X140" i="41"/>
  <c r="K148" i="41"/>
  <c r="C119" i="41"/>
  <c r="N14" i="89"/>
  <c r="K121" i="41"/>
  <c r="C148" i="41"/>
  <c r="P118" i="41"/>
  <c r="L24" i="71"/>
  <c r="C149" i="41"/>
  <c r="N25" i="89"/>
  <c r="N28" i="90"/>
  <c r="C144" i="41"/>
  <c r="C18" i="91"/>
  <c r="K137" i="41"/>
  <c r="K146" i="41"/>
  <c r="X149" i="41"/>
  <c r="C26" i="91"/>
  <c r="E18" i="106" l="1"/>
  <c r="H18" i="106" s="1"/>
  <c r="J18" i="106"/>
  <c r="R18" i="106" s="1"/>
  <c r="J12" i="106"/>
  <c r="R12" i="106" s="1"/>
  <c r="E12" i="106"/>
  <c r="H12" i="106" s="1"/>
  <c r="E24" i="106"/>
  <c r="H24" i="106" s="1"/>
  <c r="J24" i="106"/>
  <c r="R24" i="106" s="1"/>
  <c r="E18" i="54"/>
  <c r="H18" i="54" s="1"/>
  <c r="G18" i="54" s="1"/>
  <c r="E12" i="54"/>
  <c r="E24" i="54"/>
  <c r="E20" i="106"/>
  <c r="H20" i="106" s="1"/>
  <c r="J20" i="106"/>
  <c r="R20" i="106" s="1"/>
  <c r="E14" i="106"/>
  <c r="H14" i="106" s="1"/>
  <c r="J14" i="106"/>
  <c r="E26" i="106"/>
  <c r="H26" i="106" s="1"/>
  <c r="J26" i="106"/>
  <c r="R26" i="106" s="1"/>
  <c r="J28" i="105"/>
  <c r="R28" i="105" s="1"/>
  <c r="E28" i="105"/>
  <c r="H28" i="105" s="1"/>
  <c r="J22" i="105"/>
  <c r="R22" i="105" s="1"/>
  <c r="E22" i="105"/>
  <c r="H22" i="105" s="1"/>
  <c r="J16" i="105"/>
  <c r="R16" i="105" s="1"/>
  <c r="E16" i="105"/>
  <c r="H16" i="105" s="1"/>
  <c r="E28" i="54"/>
  <c r="E16" i="54"/>
  <c r="J21" i="105"/>
  <c r="R21" i="105" s="1"/>
  <c r="E21" i="105"/>
  <c r="H21" i="105" s="1"/>
  <c r="E15" i="105"/>
  <c r="H15" i="105" s="1"/>
  <c r="J15" i="105"/>
  <c r="E27" i="105"/>
  <c r="H27" i="105" s="1"/>
  <c r="J27" i="105"/>
  <c r="R27" i="105" s="1"/>
  <c r="E21" i="61"/>
  <c r="X29" i="51"/>
  <c r="T29" i="102"/>
  <c r="X29" i="102"/>
  <c r="Y29" i="102"/>
  <c r="W29" i="102"/>
  <c r="V29" i="102"/>
  <c r="U29" i="102"/>
  <c r="N25" i="74"/>
  <c r="Q26" i="74"/>
  <c r="E21" i="47"/>
  <c r="H21" i="47" s="1"/>
  <c r="G21" i="47" s="1"/>
  <c r="E17" i="50"/>
  <c r="H17" i="50" s="1"/>
  <c r="G17" i="50" s="1"/>
  <c r="Q24" i="50"/>
  <c r="E24" i="50"/>
  <c r="H24" i="50" s="1"/>
  <c r="G24" i="50" s="1"/>
  <c r="Q17" i="52"/>
  <c r="E17" i="52"/>
  <c r="H17" i="52" s="1"/>
  <c r="G17" i="52" s="1"/>
  <c r="E27" i="61"/>
  <c r="H27" i="61" s="1"/>
  <c r="G27" i="61" s="1"/>
  <c r="Q20" i="61"/>
  <c r="E20" i="61"/>
  <c r="H20" i="61" s="1"/>
  <c r="Q15" i="59"/>
  <c r="E15" i="59"/>
  <c r="H15" i="59" s="1"/>
  <c r="G15" i="59" s="1"/>
  <c r="E23" i="59"/>
  <c r="H23" i="59" s="1"/>
  <c r="G23" i="59" s="1"/>
  <c r="Q19" i="50"/>
  <c r="E19" i="50"/>
  <c r="H19" i="50" s="1"/>
  <c r="E16" i="55"/>
  <c r="H16" i="55" s="1"/>
  <c r="G16" i="55" s="1"/>
  <c r="E22" i="61"/>
  <c r="H22" i="61" s="1"/>
  <c r="G22" i="61" s="1"/>
  <c r="E26" i="47"/>
  <c r="H26" i="47" s="1"/>
  <c r="G26" i="47" s="1"/>
  <c r="E17" i="59"/>
  <c r="H17" i="59" s="1"/>
  <c r="G17" i="59" s="1"/>
  <c r="E23" i="61"/>
  <c r="H23" i="61" s="1"/>
  <c r="G23" i="61" s="1"/>
  <c r="E14" i="60"/>
  <c r="H14" i="60" s="1"/>
  <c r="G14" i="60" s="1"/>
  <c r="Q16" i="61"/>
  <c r="E16" i="61"/>
  <c r="H16" i="61" s="1"/>
  <c r="Q24" i="61"/>
  <c r="E24" i="61"/>
  <c r="H24" i="61" s="1"/>
  <c r="G24" i="61" s="1"/>
  <c r="Q16" i="48"/>
  <c r="E16" i="48"/>
  <c r="H16" i="48" s="1"/>
  <c r="E11" i="49"/>
  <c r="H11" i="49" s="1"/>
  <c r="G11" i="49" s="1"/>
  <c r="E24" i="49"/>
  <c r="H24" i="49" s="1"/>
  <c r="G24" i="49" s="1"/>
  <c r="E25" i="49"/>
  <c r="H25" i="49" s="1"/>
  <c r="G25" i="49" s="1"/>
  <c r="Q22" i="49"/>
  <c r="E22" i="49"/>
  <c r="H22" i="49" s="1"/>
  <c r="G22" i="49" s="1"/>
  <c r="H3" i="101"/>
  <c r="K9" i="7"/>
  <c r="J3" i="101"/>
  <c r="K11" i="7"/>
  <c r="F3" i="101"/>
  <c r="K7" i="7"/>
  <c r="E3" i="101"/>
  <c r="K6" i="7"/>
  <c r="C3" i="101"/>
  <c r="K4" i="7"/>
  <c r="D3" i="101"/>
  <c r="K5" i="7"/>
  <c r="G3" i="101"/>
  <c r="K8" i="7"/>
  <c r="I3" i="101"/>
  <c r="K10" i="7"/>
  <c r="T29" i="59"/>
  <c r="U29" i="47"/>
  <c r="V29" i="60"/>
  <c r="E26" i="53"/>
  <c r="H26" i="53" s="1"/>
  <c r="G26" i="53" s="1"/>
  <c r="E14" i="49"/>
  <c r="H14" i="49" s="1"/>
  <c r="G14" i="49" s="1"/>
  <c r="E18" i="50"/>
  <c r="H18" i="50" s="1"/>
  <c r="G18" i="50" s="1"/>
  <c r="E15" i="47"/>
  <c r="H15" i="47" s="1"/>
  <c r="G15" i="47" s="1"/>
  <c r="Q27" i="47"/>
  <c r="E27" i="47"/>
  <c r="H27" i="47" s="1"/>
  <c r="E13" i="48"/>
  <c r="H13" i="48" s="1"/>
  <c r="G13" i="48" s="1"/>
  <c r="E25" i="48"/>
  <c r="H25" i="48" s="1"/>
  <c r="G25" i="48" s="1"/>
  <c r="Q17" i="49"/>
  <c r="E17" i="49"/>
  <c r="H17" i="49" s="1"/>
  <c r="G17" i="49" s="1"/>
  <c r="E23" i="49"/>
  <c r="H23" i="49" s="1"/>
  <c r="G23" i="49" s="1"/>
  <c r="Q21" i="50"/>
  <c r="E21" i="50"/>
  <c r="H21" i="50" s="1"/>
  <c r="G21" i="50" s="1"/>
  <c r="Q26" i="50"/>
  <c r="E26" i="50"/>
  <c r="H26" i="50" s="1"/>
  <c r="G26" i="50" s="1"/>
  <c r="Q12" i="51"/>
  <c r="E12" i="51"/>
  <c r="H12" i="51" s="1"/>
  <c r="G12" i="51" s="1"/>
  <c r="Q18" i="51"/>
  <c r="E18" i="51"/>
  <c r="H18" i="51" s="1"/>
  <c r="G18" i="51" s="1"/>
  <c r="E16" i="52"/>
  <c r="H16" i="52" s="1"/>
  <c r="G16" i="52" s="1"/>
  <c r="Q22" i="52"/>
  <c r="E22" i="52"/>
  <c r="H22" i="52" s="1"/>
  <c r="G22" i="52" s="1"/>
  <c r="Q28" i="52"/>
  <c r="E28" i="52"/>
  <c r="H28" i="52" s="1"/>
  <c r="G28" i="52" s="1"/>
  <c r="E28" i="55"/>
  <c r="H28" i="55" s="1"/>
  <c r="G28" i="55" s="1"/>
  <c r="E14" i="56"/>
  <c r="H14" i="56" s="1"/>
  <c r="G14" i="56" s="1"/>
  <c r="E20" i="56"/>
  <c r="H20" i="56" s="1"/>
  <c r="G20" i="56" s="1"/>
  <c r="Q26" i="56"/>
  <c r="E26" i="56"/>
  <c r="H26" i="56" s="1"/>
  <c r="G26" i="56" s="1"/>
  <c r="E18" i="57"/>
  <c r="H18" i="57" s="1"/>
  <c r="E24" i="57"/>
  <c r="H24" i="57" s="1"/>
  <c r="G24" i="57" s="1"/>
  <c r="Q16" i="58"/>
  <c r="E16" i="58"/>
  <c r="H16" i="58" s="1"/>
  <c r="G16" i="58" s="1"/>
  <c r="E22" i="58"/>
  <c r="H22" i="58" s="1"/>
  <c r="G22" i="58" s="1"/>
  <c r="Q28" i="58"/>
  <c r="E28" i="58"/>
  <c r="H28" i="58" s="1"/>
  <c r="G28" i="58" s="1"/>
  <c r="Q14" i="59"/>
  <c r="E14" i="59"/>
  <c r="H14" i="59" s="1"/>
  <c r="Q26" i="59"/>
  <c r="E26" i="59"/>
  <c r="H26" i="59" s="1"/>
  <c r="G26" i="59" s="1"/>
  <c r="Q18" i="60"/>
  <c r="E18" i="60"/>
  <c r="H18" i="60" s="1"/>
  <c r="G18" i="60" s="1"/>
  <c r="E26" i="61"/>
  <c r="H26" i="61" s="1"/>
  <c r="G26" i="61" s="1"/>
  <c r="Q13" i="51"/>
  <c r="E13" i="51"/>
  <c r="H13" i="51" s="1"/>
  <c r="G13" i="51" s="1"/>
  <c r="Q23" i="52"/>
  <c r="E23" i="52"/>
  <c r="H23" i="52" s="1"/>
  <c r="G23" i="52" s="1"/>
  <c r="E19" i="54"/>
  <c r="H19" i="54" s="1"/>
  <c r="E17" i="55"/>
  <c r="H17" i="55" s="1"/>
  <c r="G17" i="55" s="1"/>
  <c r="Q23" i="55"/>
  <c r="E23" i="55"/>
  <c r="H23" i="55" s="1"/>
  <c r="Q15" i="56"/>
  <c r="E15" i="56"/>
  <c r="H15" i="56" s="1"/>
  <c r="G15" i="56" s="1"/>
  <c r="Q21" i="56"/>
  <c r="E21" i="56"/>
  <c r="H21" i="56" s="1"/>
  <c r="G21" i="56" s="1"/>
  <c r="Q27" i="56"/>
  <c r="E27" i="56"/>
  <c r="H27" i="56" s="1"/>
  <c r="G27" i="56" s="1"/>
  <c r="Q17" i="58"/>
  <c r="E17" i="58"/>
  <c r="H17" i="58" s="1"/>
  <c r="G17" i="58" s="1"/>
  <c r="Q21" i="59"/>
  <c r="E21" i="59"/>
  <c r="H21" i="59" s="1"/>
  <c r="Q27" i="59"/>
  <c r="E27" i="59"/>
  <c r="H27" i="59" s="1"/>
  <c r="G27" i="59" s="1"/>
  <c r="Q13" i="60"/>
  <c r="E13" i="60"/>
  <c r="H13" i="60" s="1"/>
  <c r="G13" i="60" s="1"/>
  <c r="E15" i="61"/>
  <c r="H15" i="61" s="1"/>
  <c r="G15" i="61" s="1"/>
  <c r="E20" i="48"/>
  <c r="H20" i="48" s="1"/>
  <c r="G20" i="48" s="1"/>
  <c r="E12" i="49"/>
  <c r="H12" i="49" s="1"/>
  <c r="G12" i="49" s="1"/>
  <c r="Q16" i="50"/>
  <c r="E16" i="50"/>
  <c r="H16" i="50" s="1"/>
  <c r="Q25" i="51"/>
  <c r="E25" i="51"/>
  <c r="H25" i="51" s="1"/>
  <c r="G25" i="51" s="1"/>
  <c r="Q23" i="47"/>
  <c r="E23" i="47"/>
  <c r="H23" i="47" s="1"/>
  <c r="G23" i="47" s="1"/>
  <c r="E21" i="48"/>
  <c r="H21" i="48" s="1"/>
  <c r="G21" i="48" s="1"/>
  <c r="Q27" i="48"/>
  <c r="E27" i="48"/>
  <c r="H27" i="48" s="1"/>
  <c r="G27" i="48" s="1"/>
  <c r="E13" i="49"/>
  <c r="H13" i="49" s="1"/>
  <c r="G13" i="49" s="1"/>
  <c r="Q19" i="49"/>
  <c r="E19" i="49"/>
  <c r="H19" i="49" s="1"/>
  <c r="G19" i="49" s="1"/>
  <c r="Q28" i="50"/>
  <c r="E28" i="50"/>
  <c r="H28" i="50" s="1"/>
  <c r="G28" i="50" s="1"/>
  <c r="E14" i="51"/>
  <c r="H14" i="51" s="1"/>
  <c r="G14" i="51" s="1"/>
  <c r="E20" i="51"/>
  <c r="H20" i="51" s="1"/>
  <c r="G20" i="51" s="1"/>
  <c r="Q26" i="51"/>
  <c r="E26" i="51"/>
  <c r="H26" i="51" s="1"/>
  <c r="G26" i="51" s="1"/>
  <c r="E18" i="52"/>
  <c r="H18" i="52" s="1"/>
  <c r="G18" i="52" s="1"/>
  <c r="E26" i="54"/>
  <c r="H26" i="54" s="1"/>
  <c r="E16" i="56"/>
  <c r="H16" i="56" s="1"/>
  <c r="G16" i="56" s="1"/>
  <c r="E22" i="56"/>
  <c r="H22" i="56" s="1"/>
  <c r="G22" i="56" s="1"/>
  <c r="Q28" i="56"/>
  <c r="E28" i="56"/>
  <c r="H28" i="56" s="1"/>
  <c r="G28" i="56" s="1"/>
  <c r="E28" i="59"/>
  <c r="H28" i="59" s="1"/>
  <c r="G28" i="59" s="1"/>
  <c r="Q20" i="60"/>
  <c r="E20" i="60"/>
  <c r="H20" i="60" s="1"/>
  <c r="G20" i="60" s="1"/>
  <c r="Q25" i="60"/>
  <c r="E25" i="60"/>
  <c r="H25" i="60" s="1"/>
  <c r="G25" i="60" s="1"/>
  <c r="E28" i="61"/>
  <c r="H28" i="61" s="1"/>
  <c r="G28" i="61" s="1"/>
  <c r="V29" i="50"/>
  <c r="Q12" i="47"/>
  <c r="E12" i="47"/>
  <c r="H12" i="47" s="1"/>
  <c r="E12" i="50"/>
  <c r="H12" i="50" s="1"/>
  <c r="G12" i="50" s="1"/>
  <c r="E21" i="51"/>
  <c r="H21" i="51" s="1"/>
  <c r="G21" i="51" s="1"/>
  <c r="E13" i="52"/>
  <c r="H13" i="52" s="1"/>
  <c r="G13" i="52" s="1"/>
  <c r="Q25" i="52"/>
  <c r="E25" i="52"/>
  <c r="H25" i="52" s="1"/>
  <c r="G25" i="52" s="1"/>
  <c r="E13" i="55"/>
  <c r="H13" i="55" s="1"/>
  <c r="G13" i="55" s="1"/>
  <c r="Q19" i="55"/>
  <c r="E19" i="55"/>
  <c r="H19" i="55" s="1"/>
  <c r="G19" i="55" s="1"/>
  <c r="Q25" i="55"/>
  <c r="E25" i="55"/>
  <c r="H25" i="55" s="1"/>
  <c r="G25" i="55" s="1"/>
  <c r="Q17" i="56"/>
  <c r="E17" i="56"/>
  <c r="H17" i="56" s="1"/>
  <c r="G17" i="56" s="1"/>
  <c r="E23" i="56"/>
  <c r="H23" i="56" s="1"/>
  <c r="G23" i="56" s="1"/>
  <c r="E15" i="57"/>
  <c r="H15" i="57" s="1"/>
  <c r="E27" i="57"/>
  <c r="H27" i="57" s="1"/>
  <c r="Q13" i="58"/>
  <c r="E13" i="58"/>
  <c r="H13" i="58" s="1"/>
  <c r="G13" i="58" s="1"/>
  <c r="Q19" i="58"/>
  <c r="E19" i="58"/>
  <c r="H19" i="58" s="1"/>
  <c r="E25" i="58"/>
  <c r="H25" i="58" s="1"/>
  <c r="G25" i="58" s="1"/>
  <c r="Q15" i="60"/>
  <c r="E15" i="60"/>
  <c r="H15" i="60" s="1"/>
  <c r="G15" i="60" s="1"/>
  <c r="E26" i="60"/>
  <c r="H26" i="60" s="1"/>
  <c r="G26" i="60" s="1"/>
  <c r="Q12" i="61"/>
  <c r="E12" i="61"/>
  <c r="H12" i="61" s="1"/>
  <c r="E17" i="61"/>
  <c r="H17" i="61" s="1"/>
  <c r="G17" i="61" s="1"/>
  <c r="Q22" i="48"/>
  <c r="E22" i="48"/>
  <c r="H22" i="48" s="1"/>
  <c r="G22" i="48" s="1"/>
  <c r="Q20" i="49"/>
  <c r="E20" i="49"/>
  <c r="H20" i="49" s="1"/>
  <c r="G20" i="49" s="1"/>
  <c r="E23" i="50"/>
  <c r="H23" i="50" s="1"/>
  <c r="G23" i="50" s="1"/>
  <c r="Q27" i="51"/>
  <c r="E27" i="51"/>
  <c r="H27" i="51" s="1"/>
  <c r="G27" i="51" s="1"/>
  <c r="Q13" i="47"/>
  <c r="E13" i="47"/>
  <c r="H13" i="47" s="1"/>
  <c r="G13" i="47" s="1"/>
  <c r="E25" i="47"/>
  <c r="H25" i="47" s="1"/>
  <c r="G25" i="47" s="1"/>
  <c r="Q23" i="48"/>
  <c r="E23" i="48"/>
  <c r="H23" i="48" s="1"/>
  <c r="G23" i="48" s="1"/>
  <c r="E15" i="49"/>
  <c r="H15" i="49" s="1"/>
  <c r="G15" i="49" s="1"/>
  <c r="Q27" i="49"/>
  <c r="E27" i="49"/>
  <c r="H27" i="49" s="1"/>
  <c r="G27" i="49" s="1"/>
  <c r="E16" i="51"/>
  <c r="H16" i="51" s="1"/>
  <c r="G16" i="51" s="1"/>
  <c r="E22" i="51"/>
  <c r="H22" i="51" s="1"/>
  <c r="G22" i="51" s="1"/>
  <c r="Q28" i="51"/>
  <c r="E28" i="51"/>
  <c r="H28" i="51" s="1"/>
  <c r="G28" i="51" s="1"/>
  <c r="Q14" i="52"/>
  <c r="E14" i="52"/>
  <c r="H14" i="52" s="1"/>
  <c r="G14" i="52" s="1"/>
  <c r="E20" i="52"/>
  <c r="H20" i="52" s="1"/>
  <c r="G20" i="52" s="1"/>
  <c r="Q26" i="52"/>
  <c r="E26" i="52"/>
  <c r="H26" i="52" s="1"/>
  <c r="G26" i="52" s="1"/>
  <c r="E22" i="54"/>
  <c r="H22" i="54" s="1"/>
  <c r="G22" i="54" s="1"/>
  <c r="Q14" i="55"/>
  <c r="E14" i="55"/>
  <c r="H14" i="55" s="1"/>
  <c r="G14" i="55" s="1"/>
  <c r="E26" i="55"/>
  <c r="H26" i="55" s="1"/>
  <c r="G26" i="55" s="1"/>
  <c r="Q12" i="56"/>
  <c r="E12" i="56"/>
  <c r="H12" i="56" s="1"/>
  <c r="G12" i="56" s="1"/>
  <c r="E18" i="56"/>
  <c r="H18" i="56" s="1"/>
  <c r="G18" i="56" s="1"/>
  <c r="Q24" i="56"/>
  <c r="E24" i="56"/>
  <c r="H24" i="56" s="1"/>
  <c r="G24" i="56" s="1"/>
  <c r="E16" i="57"/>
  <c r="H16" i="57" s="1"/>
  <c r="E14" i="58"/>
  <c r="H14" i="58" s="1"/>
  <c r="G14" i="58" s="1"/>
  <c r="Q20" i="58"/>
  <c r="E20" i="58"/>
  <c r="H20" i="58" s="1"/>
  <c r="E26" i="58"/>
  <c r="H26" i="58" s="1"/>
  <c r="G26" i="58" s="1"/>
  <c r="E12" i="59"/>
  <c r="H12" i="59" s="1"/>
  <c r="G12" i="59" s="1"/>
  <c r="Q18" i="59"/>
  <c r="E18" i="59"/>
  <c r="H18" i="59" s="1"/>
  <c r="E27" i="60"/>
  <c r="H27" i="60" s="1"/>
  <c r="G27" i="60" s="1"/>
  <c r="Q18" i="61"/>
  <c r="E18" i="61"/>
  <c r="H18" i="61" s="1"/>
  <c r="E18" i="47"/>
  <c r="H18" i="47" s="1"/>
  <c r="G18" i="47" s="1"/>
  <c r="Q28" i="48"/>
  <c r="E28" i="48"/>
  <c r="H28" i="48" s="1"/>
  <c r="G28" i="48" s="1"/>
  <c r="E26" i="49"/>
  <c r="H26" i="49" s="1"/>
  <c r="G26" i="49" s="1"/>
  <c r="E19" i="52"/>
  <c r="H19" i="52" s="1"/>
  <c r="G19" i="52" s="1"/>
  <c r="E20" i="47"/>
  <c r="H20" i="47" s="1"/>
  <c r="G20" i="47" s="1"/>
  <c r="Q12" i="48"/>
  <c r="E12" i="48"/>
  <c r="H12" i="48" s="1"/>
  <c r="G12" i="48" s="1"/>
  <c r="E18" i="48"/>
  <c r="H18" i="48" s="1"/>
  <c r="G18" i="48" s="1"/>
  <c r="E24" i="48"/>
  <c r="H24" i="48" s="1"/>
  <c r="G24" i="48" s="1"/>
  <c r="Q28" i="49"/>
  <c r="E28" i="49"/>
  <c r="H28" i="49" s="1"/>
  <c r="G28" i="49" s="1"/>
  <c r="Q14" i="50"/>
  <c r="E14" i="50"/>
  <c r="H14" i="50" s="1"/>
  <c r="G14" i="50" s="1"/>
  <c r="Q20" i="50"/>
  <c r="E20" i="50"/>
  <c r="H20" i="50" s="1"/>
  <c r="G20" i="50" s="1"/>
  <c r="E25" i="50"/>
  <c r="H25" i="50" s="1"/>
  <c r="G25" i="50" s="1"/>
  <c r="Q23" i="51"/>
  <c r="E23" i="51"/>
  <c r="H23" i="51" s="1"/>
  <c r="G23" i="51" s="1"/>
  <c r="E15" i="52"/>
  <c r="H15" i="52" s="1"/>
  <c r="G15" i="52" s="1"/>
  <c r="E27" i="52"/>
  <c r="H27" i="52" s="1"/>
  <c r="G27" i="52" s="1"/>
  <c r="E17" i="54"/>
  <c r="H17" i="54" s="1"/>
  <c r="E23" i="54"/>
  <c r="H23" i="54" s="1"/>
  <c r="G23" i="54" s="1"/>
  <c r="E27" i="55"/>
  <c r="H27" i="55" s="1"/>
  <c r="G27" i="55" s="1"/>
  <c r="Q13" i="56"/>
  <c r="E13" i="56"/>
  <c r="H13" i="56" s="1"/>
  <c r="G13" i="56" s="1"/>
  <c r="E19" i="56"/>
  <c r="H19" i="56" s="1"/>
  <c r="G19" i="56" s="1"/>
  <c r="Q25" i="56"/>
  <c r="E25" i="56"/>
  <c r="H25" i="56" s="1"/>
  <c r="G25" i="56" s="1"/>
  <c r="E23" i="57"/>
  <c r="H23" i="57" s="1"/>
  <c r="G23" i="57" s="1"/>
  <c r="Q21" i="58"/>
  <c r="E21" i="58"/>
  <c r="H21" i="58" s="1"/>
  <c r="G21" i="58" s="1"/>
  <c r="Q19" i="59"/>
  <c r="E19" i="59"/>
  <c r="H19" i="59" s="1"/>
  <c r="G19" i="59" s="1"/>
  <c r="Q25" i="59"/>
  <c r="E25" i="59"/>
  <c r="H25" i="59" s="1"/>
  <c r="E22" i="60"/>
  <c r="H22" i="60" s="1"/>
  <c r="G22" i="60" s="1"/>
  <c r="E28" i="60"/>
  <c r="H28" i="60" s="1"/>
  <c r="G28" i="60" s="1"/>
  <c r="E14" i="61"/>
  <c r="H14" i="61" s="1"/>
  <c r="G14" i="61" s="1"/>
  <c r="E25" i="61"/>
  <c r="H25" i="61" s="1"/>
  <c r="G25" i="61" s="1"/>
  <c r="G138" i="41"/>
  <c r="G113" i="41"/>
  <c r="G117" i="41"/>
  <c r="G142" i="41"/>
  <c r="G146" i="41"/>
  <c r="G121" i="41"/>
  <c r="G148" i="41"/>
  <c r="G123" i="41"/>
  <c r="G149" i="41"/>
  <c r="G124" i="41"/>
  <c r="G115" i="41"/>
  <c r="G140" i="41"/>
  <c r="G108" i="41"/>
  <c r="G133" i="41"/>
  <c r="G112" i="41"/>
  <c r="G137" i="41"/>
  <c r="G120" i="41"/>
  <c r="G145" i="41"/>
  <c r="G136" i="41"/>
  <c r="G111" i="41"/>
  <c r="G119" i="41"/>
  <c r="G144" i="41"/>
  <c r="G118" i="41"/>
  <c r="G143" i="41"/>
  <c r="G114" i="41"/>
  <c r="G139" i="41"/>
  <c r="G147" i="41"/>
  <c r="G122" i="41"/>
  <c r="E11" i="54"/>
  <c r="H11" i="54" s="1"/>
  <c r="E11" i="60"/>
  <c r="H11" i="60" s="1"/>
  <c r="G11" i="60" s="1"/>
  <c r="E11" i="55"/>
  <c r="H11" i="55" s="1"/>
  <c r="G11" i="55" s="1"/>
  <c r="Q11" i="59"/>
  <c r="E11" i="59"/>
  <c r="H11" i="59" s="1"/>
  <c r="Y29" i="60"/>
  <c r="W29" i="51"/>
  <c r="U29" i="55"/>
  <c r="Y29" i="57"/>
  <c r="Y29" i="59"/>
  <c r="X29" i="61"/>
  <c r="T29" i="52"/>
  <c r="V29" i="53"/>
  <c r="T29" i="54"/>
  <c r="W29" i="56"/>
  <c r="V29" i="46"/>
  <c r="V29" i="55"/>
  <c r="Y29" i="46"/>
  <c r="Y29" i="48"/>
  <c r="V29" i="56"/>
  <c r="X29" i="49"/>
  <c r="Y29" i="50"/>
  <c r="W29" i="54"/>
  <c r="U29" i="56"/>
  <c r="Y29" i="58"/>
  <c r="X29" i="57"/>
  <c r="T29" i="47"/>
  <c r="W29" i="60"/>
  <c r="T29" i="58"/>
  <c r="T29" i="48"/>
  <c r="B4" i="7"/>
  <c r="BC4" i="7" s="1"/>
  <c r="B8" i="7"/>
  <c r="BC8" i="7" s="1"/>
  <c r="B10" i="7"/>
  <c r="BC10" i="7" s="1"/>
  <c r="B13" i="7"/>
  <c r="BC13" i="7" s="1"/>
  <c r="B14" i="7"/>
  <c r="BC14" i="7" s="1"/>
  <c r="AM5" i="6"/>
  <c r="AM6" i="6"/>
  <c r="AM7" i="6"/>
  <c r="AM4" i="6"/>
  <c r="E21" i="46"/>
  <c r="H21" i="46" s="1"/>
  <c r="G21" i="46" s="1"/>
  <c r="Q25" i="61"/>
  <c r="Q22" i="58"/>
  <c r="X29" i="95"/>
  <c r="V29" i="95"/>
  <c r="W29" i="95"/>
  <c r="U29" i="95"/>
  <c r="Y29" i="95"/>
  <c r="T29" i="95"/>
  <c r="E22" i="53"/>
  <c r="H22" i="53" s="1"/>
  <c r="G22" i="53" s="1"/>
  <c r="W29" i="50"/>
  <c r="H25" i="54"/>
  <c r="G25" i="54" s="1"/>
  <c r="Q18" i="52"/>
  <c r="Q17" i="55"/>
  <c r="H16" i="54"/>
  <c r="G16" i="54" s="1"/>
  <c r="Q23" i="61"/>
  <c r="Q22" i="61"/>
  <c r="H20" i="57"/>
  <c r="G20" i="57" s="1"/>
  <c r="Q16" i="52"/>
  <c r="Q27" i="57"/>
  <c r="Q14" i="49"/>
  <c r="Q25" i="48"/>
  <c r="R18" i="53"/>
  <c r="Q18" i="53" s="1"/>
  <c r="Q20" i="52"/>
  <c r="Q21" i="51"/>
  <c r="R12" i="46"/>
  <c r="Q12" i="46" s="1"/>
  <c r="Q14" i="51"/>
  <c r="R27" i="53"/>
  <c r="Q27" i="53" s="1"/>
  <c r="Q26" i="54"/>
  <c r="R15" i="53"/>
  <c r="Q15" i="53" s="1"/>
  <c r="Q15" i="49"/>
  <c r="H17" i="57"/>
  <c r="G17" i="57" s="1"/>
  <c r="R16" i="53"/>
  <c r="Q16" i="53" s="1"/>
  <c r="Q15" i="57"/>
  <c r="H25" i="57"/>
  <c r="Q13" i="55"/>
  <c r="H11" i="52"/>
  <c r="G11" i="52" s="1"/>
  <c r="E25" i="53"/>
  <c r="H25" i="53" s="1"/>
  <c r="G25" i="53" s="1"/>
  <c r="Q25" i="47"/>
  <c r="Q26" i="60"/>
  <c r="Q18" i="47"/>
  <c r="J18" i="91"/>
  <c r="R18" i="91" s="1"/>
  <c r="Q18" i="91" s="1"/>
  <c r="E18" i="91"/>
  <c r="H18" i="91" s="1"/>
  <c r="G18" i="91" s="1"/>
  <c r="J14" i="91"/>
  <c r="R14" i="91" s="1"/>
  <c r="Q14" i="91" s="1"/>
  <c r="E14" i="91"/>
  <c r="H14" i="91" s="1"/>
  <c r="G14" i="91" s="1"/>
  <c r="E26" i="91"/>
  <c r="H26" i="91" s="1"/>
  <c r="G26" i="91" s="1"/>
  <c r="J26" i="91"/>
  <c r="R26" i="91" s="1"/>
  <c r="Q26" i="91" s="1"/>
  <c r="E17" i="91"/>
  <c r="H17" i="91" s="1"/>
  <c r="G17" i="91" s="1"/>
  <c r="J17" i="91"/>
  <c r="R17" i="91" s="1"/>
  <c r="Q17" i="91" s="1"/>
  <c r="J15" i="91"/>
  <c r="R15" i="91" s="1"/>
  <c r="Q15" i="91" s="1"/>
  <c r="E15" i="91"/>
  <c r="H15" i="91" s="1"/>
  <c r="G15" i="91" s="1"/>
  <c r="E27" i="91"/>
  <c r="H27" i="91" s="1"/>
  <c r="G27" i="91" s="1"/>
  <c r="J27" i="91"/>
  <c r="R27" i="91" s="1"/>
  <c r="Q27" i="91" s="1"/>
  <c r="E12" i="91"/>
  <c r="H12" i="91" s="1"/>
  <c r="G12" i="91" s="1"/>
  <c r="J12" i="91"/>
  <c r="R12" i="91" s="1"/>
  <c r="Q12" i="91" s="1"/>
  <c r="J24" i="91"/>
  <c r="R24" i="91" s="1"/>
  <c r="Q24" i="91" s="1"/>
  <c r="E24" i="91"/>
  <c r="H24" i="91" s="1"/>
  <c r="G24" i="91" s="1"/>
  <c r="J11" i="91"/>
  <c r="R11" i="91" s="1"/>
  <c r="Q11" i="91" s="1"/>
  <c r="E11" i="91"/>
  <c r="H11" i="91" s="1"/>
  <c r="G11" i="91" s="1"/>
  <c r="E20" i="91"/>
  <c r="H20" i="91" s="1"/>
  <c r="G20" i="91" s="1"/>
  <c r="J20" i="91"/>
  <c r="R20" i="91" s="1"/>
  <c r="Q20" i="91" s="1"/>
  <c r="E19" i="91"/>
  <c r="H19" i="91" s="1"/>
  <c r="G19" i="91" s="1"/>
  <c r="J19" i="91"/>
  <c r="R19" i="91" s="1"/>
  <c r="Q19" i="91" s="1"/>
  <c r="E21" i="91"/>
  <c r="H21" i="91" s="1"/>
  <c r="G21" i="91" s="1"/>
  <c r="J21" i="91"/>
  <c r="R21" i="91" s="1"/>
  <c r="Q21" i="91" s="1"/>
  <c r="E23" i="91"/>
  <c r="H23" i="91" s="1"/>
  <c r="G23" i="91" s="1"/>
  <c r="J23" i="91"/>
  <c r="R23" i="91" s="1"/>
  <c r="Q23" i="91" s="1"/>
  <c r="E28" i="53"/>
  <c r="H28" i="53" s="1"/>
  <c r="G28" i="53" s="1"/>
  <c r="R13" i="46"/>
  <c r="Q13" i="46" s="1"/>
  <c r="Q14" i="58"/>
  <c r="Q24" i="58"/>
  <c r="Q11" i="61"/>
  <c r="H14" i="57"/>
  <c r="G14" i="57" s="1"/>
  <c r="Q15" i="55"/>
  <c r="Q27" i="55"/>
  <c r="Q12" i="59"/>
  <c r="H16" i="47"/>
  <c r="G16" i="47" s="1"/>
  <c r="Q23" i="49"/>
  <c r="H12" i="52"/>
  <c r="G12" i="52" s="1"/>
  <c r="U29" i="91"/>
  <c r="V29" i="91"/>
  <c r="T29" i="91"/>
  <c r="Y29" i="91"/>
  <c r="X29" i="91"/>
  <c r="W29" i="91"/>
  <c r="H16" i="49"/>
  <c r="G16" i="49" s="1"/>
  <c r="Q19" i="56"/>
  <c r="H13" i="61"/>
  <c r="G13" i="61" s="1"/>
  <c r="T29" i="53"/>
  <c r="H18" i="58"/>
  <c r="G18" i="58" s="1"/>
  <c r="Q11" i="60"/>
  <c r="H12" i="58"/>
  <c r="G12" i="58" s="1"/>
  <c r="Q28" i="61"/>
  <c r="Q22" i="47"/>
  <c r="R16" i="46"/>
  <c r="Q16" i="46" s="1"/>
  <c r="Q13" i="48"/>
  <c r="Q20" i="51"/>
  <c r="Q22" i="54"/>
  <c r="Q12" i="58"/>
  <c r="H23" i="60"/>
  <c r="G23" i="60" s="1"/>
  <c r="U29" i="50"/>
  <c r="J16" i="91"/>
  <c r="E16" i="91"/>
  <c r="H16" i="91" s="1"/>
  <c r="E28" i="91"/>
  <c r="H28" i="91" s="1"/>
  <c r="G28" i="91" s="1"/>
  <c r="J28" i="91"/>
  <c r="R28" i="91" s="1"/>
  <c r="Q28" i="91" s="1"/>
  <c r="E22" i="91"/>
  <c r="H22" i="91" s="1"/>
  <c r="G22" i="91" s="1"/>
  <c r="J22" i="91"/>
  <c r="R22" i="91" s="1"/>
  <c r="Q22" i="91" s="1"/>
  <c r="Q17" i="59"/>
  <c r="Q28" i="59"/>
  <c r="Q22" i="59"/>
  <c r="P7" i="7"/>
  <c r="F3" i="94"/>
  <c r="AH7" i="7"/>
  <c r="P5" i="7"/>
  <c r="D3" i="94"/>
  <c r="AH5" i="7"/>
  <c r="P10" i="7"/>
  <c r="AH10" i="7"/>
  <c r="I3" i="94"/>
  <c r="P11" i="7"/>
  <c r="AH11" i="7"/>
  <c r="J3" i="94"/>
  <c r="P6" i="7"/>
  <c r="E3" i="94"/>
  <c r="AH6" i="7"/>
  <c r="AH8" i="7"/>
  <c r="G3" i="94"/>
  <c r="P4" i="7"/>
  <c r="O4" i="7" s="1"/>
  <c r="C3" i="94"/>
  <c r="AH4" i="7"/>
  <c r="P9" i="7"/>
  <c r="AH9" i="7"/>
  <c r="H3" i="94"/>
  <c r="Q18" i="57"/>
  <c r="Q27" i="52"/>
  <c r="H24" i="58"/>
  <c r="G24" i="58" s="1"/>
  <c r="W29" i="59"/>
  <c r="E23" i="53"/>
  <c r="H23" i="53" s="1"/>
  <c r="G23" i="53" s="1"/>
  <c r="Q14" i="56"/>
  <c r="Q20" i="56"/>
  <c r="R12" i="53"/>
  <c r="Q27" i="60"/>
  <c r="V29" i="61"/>
  <c r="Q13" i="49"/>
  <c r="Q14" i="54"/>
  <c r="Q17" i="57"/>
  <c r="Q18" i="50"/>
  <c r="Q16" i="56"/>
  <c r="Q16" i="54"/>
  <c r="Q25" i="54"/>
  <c r="Q25" i="57"/>
  <c r="U29" i="59"/>
  <c r="H14" i="54"/>
  <c r="Q23" i="56"/>
  <c r="Q19" i="52"/>
  <c r="E17" i="53"/>
  <c r="H17" i="53" s="1"/>
  <c r="G17" i="53" s="1"/>
  <c r="Q14" i="60"/>
  <c r="Q22" i="60"/>
  <c r="Q18" i="58"/>
  <c r="R22" i="46"/>
  <c r="Q22" i="46" s="1"/>
  <c r="W29" i="46"/>
  <c r="Q15" i="47"/>
  <c r="H13" i="57"/>
  <c r="Q25" i="58"/>
  <c r="Q23" i="60"/>
  <c r="Q18" i="54"/>
  <c r="Q21" i="54"/>
  <c r="Q12" i="54"/>
  <c r="R21" i="53"/>
  <c r="Q21" i="53" s="1"/>
  <c r="Q15" i="52"/>
  <c r="Q21" i="47"/>
  <c r="H28" i="54"/>
  <c r="U29" i="46"/>
  <c r="R26" i="46"/>
  <c r="Q26" i="46" s="1"/>
  <c r="Q13" i="57"/>
  <c r="Q20" i="57"/>
  <c r="V29" i="48"/>
  <c r="S30" i="86"/>
  <c r="Q17" i="54"/>
  <c r="Q26" i="47"/>
  <c r="H21" i="54"/>
  <c r="Q28" i="54"/>
  <c r="Q14" i="57"/>
  <c r="Q11" i="54"/>
  <c r="R18" i="46"/>
  <c r="Q18" i="46" s="1"/>
  <c r="T29" i="46"/>
  <c r="V29" i="49"/>
  <c r="W30" i="49" s="1"/>
  <c r="T29" i="49"/>
  <c r="H16" i="60"/>
  <c r="H22" i="57"/>
  <c r="H17" i="48"/>
  <c r="H21" i="55"/>
  <c r="E14" i="53"/>
  <c r="H14" i="53" s="1"/>
  <c r="R14" i="53"/>
  <c r="H13" i="54"/>
  <c r="E24" i="46"/>
  <c r="H24" i="46" s="1"/>
  <c r="G24" i="46" s="1"/>
  <c r="R24" i="46"/>
  <c r="H14" i="47"/>
  <c r="H17" i="60"/>
  <c r="H24" i="60"/>
  <c r="E25" i="46"/>
  <c r="H25" i="46" s="1"/>
  <c r="G25" i="46" s="1"/>
  <c r="R25" i="46"/>
  <c r="Q25" i="46" s="1"/>
  <c r="H27" i="50"/>
  <c r="H15" i="51"/>
  <c r="H24" i="47"/>
  <c r="H18" i="49"/>
  <c r="R17" i="46"/>
  <c r="Q17" i="46" s="1"/>
  <c r="E17" i="46"/>
  <c r="H17" i="46" s="1"/>
  <c r="G17" i="46" s="1"/>
  <c r="H20" i="59"/>
  <c r="H12" i="60"/>
  <c r="E11" i="46"/>
  <c r="H11" i="46" s="1"/>
  <c r="G11" i="46" s="1"/>
  <c r="R11" i="46"/>
  <c r="Q11" i="46" s="1"/>
  <c r="H21" i="52"/>
  <c r="H23" i="58"/>
  <c r="H13" i="59"/>
  <c r="H19" i="47"/>
  <c r="H15" i="58"/>
  <c r="H20" i="54"/>
  <c r="Q11" i="56"/>
  <c r="H20" i="55"/>
  <c r="H21" i="57"/>
  <c r="H28" i="57"/>
  <c r="Y29" i="53"/>
  <c r="U29" i="53"/>
  <c r="H27" i="54"/>
  <c r="H21" i="61"/>
  <c r="H19" i="48"/>
  <c r="H26" i="48"/>
  <c r="H18" i="55"/>
  <c r="H26" i="57"/>
  <c r="F29" i="56"/>
  <c r="G32" i="56" s="1"/>
  <c r="R19" i="46"/>
  <c r="E19" i="46"/>
  <c r="H19" i="46" s="1"/>
  <c r="H21" i="49"/>
  <c r="H17" i="51"/>
  <c r="E24" i="53"/>
  <c r="H24" i="53" s="1"/>
  <c r="H12" i="55"/>
  <c r="F29" i="61"/>
  <c r="G32" i="61" s="1"/>
  <c r="H11" i="50"/>
  <c r="Q11" i="50"/>
  <c r="H24" i="51"/>
  <c r="H15" i="54"/>
  <c r="H22" i="55"/>
  <c r="H24" i="59"/>
  <c r="H19" i="60"/>
  <c r="E28" i="46"/>
  <c r="H28" i="46" s="1"/>
  <c r="H17" i="47"/>
  <c r="H14" i="48"/>
  <c r="H22" i="50"/>
  <c r="U29" i="52"/>
  <c r="W29" i="52"/>
  <c r="Y29" i="52"/>
  <c r="H24" i="54"/>
  <c r="H16" i="59"/>
  <c r="H15" i="48"/>
  <c r="H19" i="51"/>
  <c r="H13" i="50"/>
  <c r="H24" i="55"/>
  <c r="H12" i="57"/>
  <c r="H27" i="58"/>
  <c r="H19" i="61"/>
  <c r="H11" i="47"/>
  <c r="Q11" i="47"/>
  <c r="H28" i="47"/>
  <c r="H15" i="50"/>
  <c r="H24" i="52"/>
  <c r="H19" i="57"/>
  <c r="Y29" i="61"/>
  <c r="U29" i="61"/>
  <c r="K29" i="53"/>
  <c r="Q32" i="53" s="1"/>
  <c r="X5" i="7"/>
  <c r="F29" i="53"/>
  <c r="G32" i="53" s="1"/>
  <c r="K29" i="46"/>
  <c r="Q32" i="46" s="1"/>
  <c r="X29" i="86"/>
  <c r="Y29" i="86"/>
  <c r="W29" i="86"/>
  <c r="U29" i="86"/>
  <c r="T29" i="86"/>
  <c r="V29" i="86"/>
  <c r="F29" i="46"/>
  <c r="G32" i="46" s="1"/>
  <c r="P8" i="7"/>
  <c r="E27" i="46"/>
  <c r="H27" i="46" s="1"/>
  <c r="R14" i="46"/>
  <c r="E20" i="46"/>
  <c r="H20" i="46" s="1"/>
  <c r="R23" i="46"/>
  <c r="E15" i="46"/>
  <c r="H15" i="46" s="1"/>
  <c r="E20" i="53"/>
  <c r="H20" i="53" s="1"/>
  <c r="E19" i="53"/>
  <c r="H19" i="53" s="1"/>
  <c r="E13" i="53"/>
  <c r="H13" i="53" s="1"/>
  <c r="B11" i="7"/>
  <c r="B5" i="7"/>
  <c r="Q25" i="53"/>
  <c r="Q21" i="46"/>
  <c r="Q19" i="53"/>
  <c r="Q13" i="53"/>
  <c r="Q26" i="53"/>
  <c r="W29" i="53"/>
  <c r="Q11" i="53"/>
  <c r="Q23" i="53"/>
  <c r="Q28" i="46"/>
  <c r="Q20" i="46"/>
  <c r="G23" i="46"/>
  <c r="G14" i="46"/>
  <c r="G18" i="53"/>
  <c r="G21" i="53"/>
  <c r="G12" i="53"/>
  <c r="G12" i="46"/>
  <c r="G11" i="53"/>
  <c r="G27" i="53"/>
  <c r="G18" i="46"/>
  <c r="X29" i="46"/>
  <c r="X29" i="53"/>
  <c r="Y29" i="56"/>
  <c r="U29" i="51"/>
  <c r="K29" i="61"/>
  <c r="Q32" i="61" s="1"/>
  <c r="K29" i="60"/>
  <c r="Q32" i="60" s="1"/>
  <c r="K29" i="59"/>
  <c r="Q32" i="59" s="1"/>
  <c r="K29" i="58"/>
  <c r="Q32" i="58" s="1"/>
  <c r="K29" i="56"/>
  <c r="Q32" i="56" s="1"/>
  <c r="K29" i="51"/>
  <c r="Q32" i="51" s="1"/>
  <c r="K29" i="50"/>
  <c r="Q32" i="50" s="1"/>
  <c r="K29" i="47"/>
  <c r="Q32" i="47" s="1"/>
  <c r="Y29" i="51"/>
  <c r="K29" i="54"/>
  <c r="Q32" i="54" s="1"/>
  <c r="K29" i="48"/>
  <c r="Q32" i="48" s="1"/>
  <c r="U29" i="48"/>
  <c r="W29" i="57"/>
  <c r="W29" i="48"/>
  <c r="K29" i="49"/>
  <c r="Q32" i="49" s="1"/>
  <c r="U29" i="57"/>
  <c r="K29" i="57"/>
  <c r="Q32" i="57" s="1"/>
  <c r="K29" i="52"/>
  <c r="Q32" i="52" s="1"/>
  <c r="U29" i="49"/>
  <c r="W29" i="61"/>
  <c r="F29" i="50"/>
  <c r="G32" i="50" s="1"/>
  <c r="F29" i="49"/>
  <c r="G32" i="49" s="1"/>
  <c r="F29" i="54"/>
  <c r="G32" i="54" s="1"/>
  <c r="F29" i="60"/>
  <c r="G32" i="60" s="1"/>
  <c r="F29" i="59"/>
  <c r="G32" i="59" s="1"/>
  <c r="F29" i="58"/>
  <c r="G32" i="58" s="1"/>
  <c r="F29" i="51"/>
  <c r="G32" i="51" s="1"/>
  <c r="F29" i="48"/>
  <c r="G32" i="48" s="1"/>
  <c r="T29" i="56"/>
  <c r="T29" i="55"/>
  <c r="Q11" i="51"/>
  <c r="Y29" i="49"/>
  <c r="W29" i="55"/>
  <c r="U29" i="54"/>
  <c r="Y29" i="54"/>
  <c r="Y29" i="47"/>
  <c r="U29" i="58"/>
  <c r="Q11" i="52"/>
  <c r="W29" i="47"/>
  <c r="U29" i="60"/>
  <c r="W29" i="58"/>
  <c r="Y29" i="55"/>
  <c r="K29" i="55"/>
  <c r="Q32" i="55" s="1"/>
  <c r="F29" i="52"/>
  <c r="G32" i="52" s="1"/>
  <c r="H11" i="51"/>
  <c r="F29" i="57"/>
  <c r="G32" i="57" s="1"/>
  <c r="F29" i="47"/>
  <c r="G32" i="47" s="1"/>
  <c r="T29" i="61"/>
  <c r="T29" i="60"/>
  <c r="X29" i="59"/>
  <c r="V29" i="57"/>
  <c r="V29" i="59"/>
  <c r="T29" i="57"/>
  <c r="X29" i="54"/>
  <c r="V29" i="51"/>
  <c r="W30" i="51" s="1"/>
  <c r="F29" i="55"/>
  <c r="G32" i="55" s="1"/>
  <c r="V29" i="54"/>
  <c r="T29" i="51"/>
  <c r="T29" i="50"/>
  <c r="X29" i="48"/>
  <c r="X29" i="60"/>
  <c r="X29" i="56"/>
  <c r="X29" i="50"/>
  <c r="H11" i="57"/>
  <c r="X29" i="58"/>
  <c r="X29" i="52"/>
  <c r="X29" i="47"/>
  <c r="V29" i="58"/>
  <c r="V29" i="52"/>
  <c r="V29" i="47"/>
  <c r="Q11" i="55"/>
  <c r="X29" i="55"/>
  <c r="H11" i="48"/>
  <c r="H11" i="61"/>
  <c r="H15" i="55"/>
  <c r="H22" i="47"/>
  <c r="H22" i="59"/>
  <c r="AR17" i="7"/>
  <c r="AR16" i="7"/>
  <c r="B9" i="7"/>
  <c r="B12" i="7"/>
  <c r="B15" i="7"/>
  <c r="B6" i="7"/>
  <c r="B7" i="7"/>
  <c r="F18" i="108"/>
  <c r="P18" i="108"/>
  <c r="P12" i="108"/>
  <c r="F12" i="108"/>
  <c r="F24" i="108"/>
  <c r="P24" i="108"/>
  <c r="BE13" i="7"/>
  <c r="BE8" i="7"/>
  <c r="BE10" i="7"/>
  <c r="BE14" i="7"/>
  <c r="BE4" i="7"/>
  <c r="BD13" i="7"/>
  <c r="BD14" i="7"/>
  <c r="BD8" i="7"/>
  <c r="BD10" i="7"/>
  <c r="BD4" i="7"/>
  <c r="F20" i="108"/>
  <c r="P26" i="108"/>
  <c r="P20" i="108"/>
  <c r="F14" i="108"/>
  <c r="F26" i="108"/>
  <c r="N28" i="109"/>
  <c r="D28" i="109"/>
  <c r="N22" i="109"/>
  <c r="D22" i="109"/>
  <c r="N16" i="109"/>
  <c r="D16" i="109"/>
  <c r="N21" i="109"/>
  <c r="D21" i="109"/>
  <c r="D15" i="109"/>
  <c r="D27" i="109"/>
  <c r="N27" i="109"/>
  <c r="B136" i="41"/>
  <c r="P12" i="89"/>
  <c r="D25" i="90"/>
  <c r="C14" i="89"/>
  <c r="P120" i="41"/>
  <c r="E16" i="67"/>
  <c r="B114" i="41"/>
  <c r="C24" i="89"/>
  <c r="N11" i="89"/>
  <c r="L16" i="71"/>
  <c r="F11" i="90"/>
  <c r="B122" i="41"/>
  <c r="L32" i="71"/>
  <c r="X145" i="41"/>
  <c r="D24" i="90"/>
  <c r="C135" i="41"/>
  <c r="K110" i="41"/>
  <c r="L123" i="41"/>
  <c r="O115" i="41"/>
  <c r="M26" i="90"/>
  <c r="M14" i="89"/>
  <c r="N26" i="90"/>
  <c r="F13" i="89"/>
  <c r="L8" i="71"/>
  <c r="L119" i="41"/>
  <c r="N15" i="90"/>
  <c r="P114" i="41"/>
  <c r="X147" i="41"/>
  <c r="F11" i="89"/>
  <c r="P20" i="89"/>
  <c r="K107" i="41"/>
  <c r="F18" i="90"/>
  <c r="P22" i="90"/>
  <c r="N23" i="89"/>
  <c r="B144" i="41"/>
  <c r="C20" i="89"/>
  <c r="Y138" i="41"/>
  <c r="D17" i="90"/>
  <c r="L146" i="41"/>
  <c r="B137" i="41"/>
  <c r="B142" i="41"/>
  <c r="O124" i="41"/>
  <c r="P15" i="90"/>
  <c r="B123" i="41"/>
  <c r="N16" i="89"/>
  <c r="D28" i="90"/>
  <c r="P28" i="90"/>
  <c r="K109" i="41"/>
  <c r="X137" i="41"/>
  <c r="P13" i="90"/>
  <c r="C22" i="90"/>
  <c r="M28" i="90"/>
  <c r="F12" i="89"/>
  <c r="L136" i="41"/>
  <c r="F24" i="89"/>
  <c r="D19" i="89"/>
  <c r="L31" i="71"/>
  <c r="E16" i="69"/>
  <c r="N13" i="90"/>
  <c r="N28" i="89"/>
  <c r="F27" i="90"/>
  <c r="D11" i="89"/>
  <c r="C17" i="89"/>
  <c r="C23" i="89"/>
  <c r="D21" i="90"/>
  <c r="L145" i="41"/>
  <c r="D23" i="90"/>
  <c r="P112" i="41"/>
  <c r="F23" i="89"/>
  <c r="L22" i="71"/>
  <c r="D21" i="89"/>
  <c r="L115" i="41"/>
  <c r="D18" i="90"/>
  <c r="M15" i="89"/>
  <c r="D28" i="89"/>
  <c r="L29" i="71"/>
  <c r="Y149" i="41"/>
  <c r="Y140" i="41"/>
  <c r="D16" i="89"/>
  <c r="P18" i="89"/>
  <c r="F28" i="90"/>
  <c r="P12" i="90"/>
  <c r="Y144" i="41"/>
  <c r="N24" i="89"/>
  <c r="B138" i="41"/>
  <c r="E16" i="63"/>
  <c r="C23" i="90"/>
  <c r="B113" i="41"/>
  <c r="P17" i="90"/>
  <c r="P111" i="41"/>
  <c r="L117" i="41"/>
  <c r="P19" i="90"/>
  <c r="M18" i="89"/>
  <c r="M18" i="90"/>
  <c r="N19" i="89"/>
  <c r="N12" i="89"/>
  <c r="C25" i="90"/>
  <c r="L148" i="41"/>
  <c r="F22" i="90"/>
  <c r="N24" i="90"/>
  <c r="X139" i="41"/>
  <c r="F19" i="90"/>
  <c r="L133" i="41"/>
  <c r="L144" i="41"/>
  <c r="X136" i="41"/>
  <c r="F26" i="89"/>
  <c r="N11" i="90"/>
  <c r="B108" i="41"/>
  <c r="D17" i="89"/>
  <c r="D12" i="89"/>
  <c r="F25" i="90"/>
  <c r="F20" i="89"/>
  <c r="Y148" i="41"/>
  <c r="X133" i="41"/>
  <c r="P26" i="90"/>
  <c r="O118" i="41"/>
  <c r="K135" i="41"/>
  <c r="B121" i="41"/>
  <c r="M20" i="89"/>
  <c r="F23" i="90"/>
  <c r="P24" i="89"/>
  <c r="F16" i="90"/>
  <c r="C18" i="90"/>
  <c r="B119" i="41"/>
  <c r="C16" i="90"/>
  <c r="M11" i="90"/>
  <c r="D14" i="90"/>
  <c r="F27" i="89"/>
  <c r="P23" i="90"/>
  <c r="P27" i="90"/>
  <c r="B120" i="41"/>
  <c r="F21" i="90"/>
  <c r="F12" i="90"/>
  <c r="L111" i="41"/>
  <c r="B133" i="41"/>
  <c r="P122" i="41"/>
  <c r="F17" i="89"/>
  <c r="B115" i="41"/>
  <c r="L142" i="41"/>
  <c r="D14" i="89"/>
  <c r="N22" i="89"/>
  <c r="B140" i="41"/>
  <c r="P21" i="90"/>
  <c r="F21" i="89"/>
  <c r="F15" i="90"/>
  <c r="P25" i="90"/>
  <c r="P27" i="89"/>
  <c r="C109" i="41"/>
  <c r="D15" i="89"/>
  <c r="D16" i="90"/>
  <c r="N15" i="89"/>
  <c r="F14" i="90"/>
  <c r="N27" i="90"/>
  <c r="M13" i="89"/>
  <c r="P20" i="90"/>
  <c r="D19" i="90"/>
  <c r="P107" i="41"/>
  <c r="M21" i="90"/>
  <c r="F16" i="89"/>
  <c r="M25" i="89"/>
  <c r="B112" i="41"/>
  <c r="B111" i="41"/>
  <c r="P108" i="41"/>
  <c r="D27" i="90"/>
  <c r="D13" i="90"/>
  <c r="P117" i="41"/>
  <c r="L121" i="41"/>
  <c r="B148" i="41"/>
  <c r="N26" i="89"/>
  <c r="P14" i="89"/>
  <c r="D27" i="89"/>
  <c r="P21" i="89"/>
  <c r="M22" i="90"/>
  <c r="O123" i="41"/>
  <c r="P116" i="41"/>
  <c r="P17" i="89"/>
  <c r="L113" i="41"/>
  <c r="P13" i="89"/>
  <c r="F17" i="90"/>
  <c r="L120" i="41"/>
  <c r="D22" i="89"/>
  <c r="L138" i="41"/>
  <c r="X142" i="41"/>
  <c r="B143" i="41"/>
  <c r="N19" i="90"/>
  <c r="P28" i="89"/>
  <c r="F13" i="90"/>
  <c r="M14" i="90"/>
  <c r="O109" i="41"/>
  <c r="C13" i="91"/>
  <c r="L137" i="41"/>
  <c r="F19" i="89"/>
  <c r="P24" i="90"/>
  <c r="L147" i="41"/>
  <c r="K141" i="41"/>
  <c r="N21" i="89"/>
  <c r="P19" i="89"/>
  <c r="B145" i="41"/>
  <c r="C141" i="41"/>
  <c r="L140" i="41"/>
  <c r="D18" i="89"/>
  <c r="F15" i="89"/>
  <c r="K116" i="41"/>
  <c r="M17" i="89"/>
  <c r="D11" i="90"/>
  <c r="K132" i="41"/>
  <c r="Y134" i="41"/>
  <c r="O113" i="41"/>
  <c r="D22" i="90"/>
  <c r="P23" i="89"/>
  <c r="N27" i="89"/>
  <c r="X132" i="41"/>
  <c r="M12" i="90"/>
  <c r="F22" i="89"/>
  <c r="C132" i="41"/>
  <c r="D25" i="89"/>
  <c r="B139" i="41"/>
  <c r="P18" i="90"/>
  <c r="D26" i="89"/>
  <c r="P22" i="89"/>
  <c r="C116" i="41"/>
  <c r="B117" i="41"/>
  <c r="B118" i="41"/>
  <c r="D26" i="90"/>
  <c r="L118" i="41"/>
  <c r="C107" i="41"/>
  <c r="K134" i="41"/>
  <c r="P11" i="90"/>
  <c r="L114" i="41"/>
  <c r="P26" i="89"/>
  <c r="L10" i="71"/>
  <c r="F20" i="90"/>
  <c r="D15" i="90"/>
  <c r="P25" i="89"/>
  <c r="L143" i="41"/>
  <c r="C134" i="41"/>
  <c r="D20" i="90"/>
  <c r="D23" i="89"/>
  <c r="O119" i="41"/>
  <c r="F18" i="89"/>
  <c r="F25" i="89"/>
  <c r="C110" i="41"/>
  <c r="M27" i="89"/>
  <c r="F24" i="90"/>
  <c r="F26" i="90"/>
  <c r="F14" i="89"/>
  <c r="C25" i="91"/>
  <c r="N23" i="90"/>
  <c r="F28" i="89"/>
  <c r="D13" i="89"/>
  <c r="N22" i="90"/>
  <c r="B147" i="41"/>
  <c r="N17" i="90"/>
  <c r="B146" i="41"/>
  <c r="L122" i="41"/>
  <c r="L108" i="41"/>
  <c r="L112" i="41"/>
  <c r="N20" i="90"/>
  <c r="X141" i="41"/>
  <c r="M25" i="90"/>
  <c r="L139" i="41"/>
  <c r="D20" i="89"/>
  <c r="P16" i="89"/>
  <c r="Y143" i="41"/>
  <c r="D24" i="89"/>
  <c r="A12" i="77"/>
  <c r="T24" i="108" l="1"/>
  <c r="R24" i="108"/>
  <c r="J24" i="108"/>
  <c r="H24" i="108"/>
  <c r="J12" i="108"/>
  <c r="H12" i="108"/>
  <c r="R12" i="108"/>
  <c r="T12" i="108"/>
  <c r="T18" i="108"/>
  <c r="R18" i="108"/>
  <c r="H18" i="108"/>
  <c r="J18" i="108"/>
  <c r="Q24" i="106"/>
  <c r="G24" i="106"/>
  <c r="G12" i="106"/>
  <c r="Q12" i="106"/>
  <c r="Q18" i="106"/>
  <c r="G18" i="106"/>
  <c r="BF10" i="7"/>
  <c r="BF8" i="7"/>
  <c r="BF14" i="7"/>
  <c r="BF13" i="7"/>
  <c r="BF4" i="7"/>
  <c r="AR5" i="7"/>
  <c r="BC5" i="7"/>
  <c r="AR11" i="7"/>
  <c r="BC11" i="7"/>
  <c r="AR7" i="7"/>
  <c r="BC7" i="7"/>
  <c r="AR6" i="7"/>
  <c r="BC6" i="7"/>
  <c r="AR15" i="7"/>
  <c r="BC15" i="7"/>
  <c r="AR12" i="7"/>
  <c r="BC12" i="7"/>
  <c r="AR9" i="7"/>
  <c r="BC9" i="7"/>
  <c r="J26" i="108"/>
  <c r="H26" i="108"/>
  <c r="H14" i="108"/>
  <c r="J14" i="108"/>
  <c r="R20" i="108"/>
  <c r="T20" i="108"/>
  <c r="R26" i="108"/>
  <c r="T26" i="108"/>
  <c r="H20" i="108"/>
  <c r="J20" i="108"/>
  <c r="G26" i="106"/>
  <c r="R14" i="106"/>
  <c r="J29" i="106"/>
  <c r="G14" i="106"/>
  <c r="H29" i="106"/>
  <c r="Q20" i="106"/>
  <c r="Q26" i="106"/>
  <c r="G20" i="106"/>
  <c r="Y30" i="51"/>
  <c r="U30" i="102"/>
  <c r="J16" i="109"/>
  <c r="H16" i="109"/>
  <c r="R16" i="109"/>
  <c r="T16" i="109"/>
  <c r="H22" i="109"/>
  <c r="J22" i="109"/>
  <c r="R22" i="109"/>
  <c r="T22" i="109"/>
  <c r="H28" i="109"/>
  <c r="J28" i="109"/>
  <c r="R28" i="109"/>
  <c r="T28" i="109"/>
  <c r="G16" i="105"/>
  <c r="Q16" i="105"/>
  <c r="G22" i="105"/>
  <c r="Q22" i="105"/>
  <c r="G28" i="105"/>
  <c r="Q28" i="105"/>
  <c r="U30" i="47"/>
  <c r="R27" i="109"/>
  <c r="T27" i="109"/>
  <c r="H27" i="109"/>
  <c r="J27" i="109"/>
  <c r="H15" i="109"/>
  <c r="J15" i="109"/>
  <c r="H21" i="109"/>
  <c r="J21" i="109"/>
  <c r="T21" i="109"/>
  <c r="R21" i="109"/>
  <c r="Q27" i="105"/>
  <c r="G27" i="105"/>
  <c r="R15" i="105"/>
  <c r="J29" i="105"/>
  <c r="H29" i="105"/>
  <c r="G15" i="105"/>
  <c r="G21" i="105"/>
  <c r="Q21" i="105"/>
  <c r="Y30" i="60"/>
  <c r="W30" i="60"/>
  <c r="U30" i="59"/>
  <c r="W30" i="50"/>
  <c r="W30" i="102"/>
  <c r="W30" i="46"/>
  <c r="Y30" i="102"/>
  <c r="Y30" i="49"/>
  <c r="AR4" i="7"/>
  <c r="AQ4" i="7" s="1"/>
  <c r="B12" i="77"/>
  <c r="AR14" i="7"/>
  <c r="B11" i="77"/>
  <c r="AR13" i="7"/>
  <c r="B10" i="72"/>
  <c r="AR10" i="7"/>
  <c r="B6" i="77"/>
  <c r="AR8" i="7"/>
  <c r="B2" i="77"/>
  <c r="U30" i="51"/>
  <c r="J7" i="71"/>
  <c r="J4" i="7"/>
  <c r="J5" i="7" s="1"/>
  <c r="J6" i="7" s="1"/>
  <c r="J7" i="7" s="1"/>
  <c r="J8" i="7" s="1"/>
  <c r="J9" i="7" s="1"/>
  <c r="J10" i="7" s="1"/>
  <c r="J11" i="7" s="1"/>
  <c r="U30" i="54"/>
  <c r="Y30" i="53"/>
  <c r="W30" i="56"/>
  <c r="G17" i="54"/>
  <c r="G15" i="57"/>
  <c r="G26" i="54"/>
  <c r="G18" i="57"/>
  <c r="G16" i="57"/>
  <c r="G27" i="57"/>
  <c r="G19" i="54"/>
  <c r="G116" i="41"/>
  <c r="G141" i="41"/>
  <c r="G134" i="41"/>
  <c r="G109" i="41"/>
  <c r="G135" i="41"/>
  <c r="G110" i="41"/>
  <c r="G107" i="41"/>
  <c r="G132" i="41"/>
  <c r="G11" i="54"/>
  <c r="I143" i="41"/>
  <c r="J143" i="41" s="1"/>
  <c r="E143" i="41"/>
  <c r="D143" i="41" s="1"/>
  <c r="E140" i="41"/>
  <c r="D140" i="41" s="1"/>
  <c r="I140" i="41"/>
  <c r="J140" i="41" s="1"/>
  <c r="I144" i="41"/>
  <c r="J144" i="41" s="1"/>
  <c r="E144" i="41"/>
  <c r="D144" i="41" s="1"/>
  <c r="U30" i="52"/>
  <c r="I136" i="41"/>
  <c r="J136" i="41" s="1"/>
  <c r="E136" i="41"/>
  <c r="D136" i="41" s="1"/>
  <c r="I148" i="41"/>
  <c r="J148" i="41" s="1"/>
  <c r="E148" i="41"/>
  <c r="D148" i="41" s="1"/>
  <c r="W30" i="54"/>
  <c r="E145" i="41"/>
  <c r="D145" i="41" s="1"/>
  <c r="I145" i="41"/>
  <c r="J145" i="41" s="1"/>
  <c r="E146" i="41"/>
  <c r="D146" i="41" s="1"/>
  <c r="I146" i="41"/>
  <c r="J146" i="41" s="1"/>
  <c r="E137" i="41"/>
  <c r="D137" i="41" s="1"/>
  <c r="I137" i="41"/>
  <c r="J137" i="41" s="1"/>
  <c r="I142" i="41"/>
  <c r="J142" i="41" s="1"/>
  <c r="E142" i="41"/>
  <c r="D142" i="41" s="1"/>
  <c r="Y30" i="61"/>
  <c r="I147" i="41"/>
  <c r="J147" i="41" s="1"/>
  <c r="E147" i="41"/>
  <c r="D147" i="41" s="1"/>
  <c r="E139" i="41"/>
  <c r="D139" i="41" s="1"/>
  <c r="I139" i="41"/>
  <c r="J139" i="41" s="1"/>
  <c r="E133" i="41"/>
  <c r="D133" i="41" s="1"/>
  <c r="I133" i="41"/>
  <c r="J133" i="41" s="1"/>
  <c r="E138" i="41"/>
  <c r="D138" i="41" s="1"/>
  <c r="I138" i="41"/>
  <c r="J138" i="41" s="1"/>
  <c r="Y30" i="58"/>
  <c r="U30" i="48"/>
  <c r="Y30" i="57"/>
  <c r="J21" i="71"/>
  <c r="Y30" i="48"/>
  <c r="U30" i="95"/>
  <c r="U30" i="55"/>
  <c r="W30" i="95"/>
  <c r="Y30" i="50"/>
  <c r="U30" i="50"/>
  <c r="Y30" i="59"/>
  <c r="U30" i="58"/>
  <c r="W30" i="55"/>
  <c r="U30" i="56"/>
  <c r="Y30" i="46"/>
  <c r="W30" i="53"/>
  <c r="B8" i="77"/>
  <c r="U30" i="46"/>
  <c r="J14" i="71"/>
  <c r="W30" i="52"/>
  <c r="U30" i="53"/>
  <c r="Y30" i="52"/>
  <c r="W30" i="59"/>
  <c r="W30" i="61"/>
  <c r="U30" i="61"/>
  <c r="U30" i="86"/>
  <c r="B14" i="72"/>
  <c r="A4" i="7"/>
  <c r="A5" i="7" s="1"/>
  <c r="B4" i="72"/>
  <c r="B8" i="72"/>
  <c r="B13" i="72"/>
  <c r="AL4" i="6"/>
  <c r="AK4" i="6"/>
  <c r="AL7" i="6"/>
  <c r="AK7" i="6"/>
  <c r="AL6" i="6"/>
  <c r="AK6" i="6"/>
  <c r="AL5" i="6"/>
  <c r="AK5" i="6"/>
  <c r="J25" i="91"/>
  <c r="R25" i="91" s="1"/>
  <c r="Q25" i="91" s="1"/>
  <c r="E25" i="91"/>
  <c r="H25" i="91" s="1"/>
  <c r="G25" i="91" s="1"/>
  <c r="J13" i="91"/>
  <c r="R13" i="91" s="1"/>
  <c r="Q13" i="91" s="1"/>
  <c r="E13" i="91"/>
  <c r="H13" i="91" s="1"/>
  <c r="G13" i="91" s="1"/>
  <c r="Y30" i="86"/>
  <c r="Y30" i="95"/>
  <c r="J29" i="56"/>
  <c r="H29" i="53"/>
  <c r="R29" i="57"/>
  <c r="G25" i="57"/>
  <c r="H29" i="46"/>
  <c r="W30" i="91"/>
  <c r="U30" i="91"/>
  <c r="T18" i="89"/>
  <c r="V18" i="89"/>
  <c r="R18" i="89"/>
  <c r="V23" i="89"/>
  <c r="R23" i="89"/>
  <c r="L23" i="90"/>
  <c r="J23" i="90"/>
  <c r="H23" i="90"/>
  <c r="H18" i="89"/>
  <c r="L18" i="89"/>
  <c r="J18" i="89"/>
  <c r="J20" i="89"/>
  <c r="L20" i="89"/>
  <c r="H20" i="89"/>
  <c r="R12" i="90"/>
  <c r="V12" i="90"/>
  <c r="T12" i="90"/>
  <c r="L24" i="89"/>
  <c r="J24" i="89"/>
  <c r="H24" i="89"/>
  <c r="H14" i="89"/>
  <c r="L14" i="89"/>
  <c r="R20" i="89"/>
  <c r="T20" i="89"/>
  <c r="V20" i="89"/>
  <c r="T25" i="89"/>
  <c r="V25" i="89"/>
  <c r="R25" i="89"/>
  <c r="T23" i="89"/>
  <c r="T21" i="90"/>
  <c r="V21" i="90"/>
  <c r="R21" i="90"/>
  <c r="L25" i="89"/>
  <c r="J25" i="89"/>
  <c r="H25" i="89"/>
  <c r="H23" i="89"/>
  <c r="J23" i="89"/>
  <c r="L23" i="89"/>
  <c r="L15" i="89"/>
  <c r="J15" i="89"/>
  <c r="H15" i="89"/>
  <c r="L18" i="90"/>
  <c r="H18" i="90"/>
  <c r="L25" i="90"/>
  <c r="H25" i="90"/>
  <c r="J25" i="90"/>
  <c r="J16" i="89"/>
  <c r="H16" i="89"/>
  <c r="L16" i="89"/>
  <c r="J14" i="89"/>
  <c r="H11" i="90"/>
  <c r="J11" i="90"/>
  <c r="L11" i="90"/>
  <c r="V25" i="90"/>
  <c r="R25" i="90"/>
  <c r="T25" i="90"/>
  <c r="V14" i="89"/>
  <c r="R14" i="89"/>
  <c r="T14" i="89"/>
  <c r="H19" i="90"/>
  <c r="J19" i="90"/>
  <c r="L19" i="90"/>
  <c r="H17" i="89"/>
  <c r="L17" i="89"/>
  <c r="J17" i="89"/>
  <c r="R13" i="89"/>
  <c r="V13" i="89"/>
  <c r="T13" i="89"/>
  <c r="J27" i="89"/>
  <c r="L27" i="89"/>
  <c r="H27" i="89"/>
  <c r="R17" i="90"/>
  <c r="T17" i="90"/>
  <c r="V17" i="90"/>
  <c r="V26" i="90"/>
  <c r="T26" i="90"/>
  <c r="R26" i="90"/>
  <c r="J18" i="90"/>
  <c r="J28" i="71"/>
  <c r="V17" i="89"/>
  <c r="T17" i="89"/>
  <c r="R17" i="89"/>
  <c r="T27" i="89"/>
  <c r="R27" i="89"/>
  <c r="V27" i="89"/>
  <c r="H17" i="90"/>
  <c r="L17" i="90"/>
  <c r="J17" i="90"/>
  <c r="H26" i="90"/>
  <c r="L26" i="90"/>
  <c r="J26" i="90"/>
  <c r="V18" i="90"/>
  <c r="R18" i="90"/>
  <c r="T18" i="90"/>
  <c r="W30" i="86"/>
  <c r="J29" i="46"/>
  <c r="H29" i="60"/>
  <c r="R29" i="53"/>
  <c r="J29" i="60"/>
  <c r="W30" i="48"/>
  <c r="Y30" i="91"/>
  <c r="J29" i="57"/>
  <c r="R29" i="51"/>
  <c r="R29" i="46"/>
  <c r="Q12" i="57"/>
  <c r="Q23" i="57"/>
  <c r="R29" i="52"/>
  <c r="E29" i="56"/>
  <c r="H29" i="52"/>
  <c r="R29" i="60"/>
  <c r="R29" i="49"/>
  <c r="J29" i="49"/>
  <c r="J22" i="90"/>
  <c r="H22" i="90"/>
  <c r="L22" i="90"/>
  <c r="H16" i="90"/>
  <c r="J16" i="90"/>
  <c r="L16" i="90"/>
  <c r="R28" i="90"/>
  <c r="T28" i="90"/>
  <c r="V28" i="90"/>
  <c r="T22" i="90"/>
  <c r="R22" i="90"/>
  <c r="V22" i="90"/>
  <c r="G16" i="91"/>
  <c r="R16" i="91"/>
  <c r="H29" i="49"/>
  <c r="AG4" i="7"/>
  <c r="AG5" i="7" s="1"/>
  <c r="AG6" i="7" s="1"/>
  <c r="AG7" i="7" s="1"/>
  <c r="AG8" i="7" s="1"/>
  <c r="AG9" i="7" s="1"/>
  <c r="O5" i="7"/>
  <c r="O6" i="7" s="1"/>
  <c r="O7" i="7" s="1"/>
  <c r="O8" i="7" s="1"/>
  <c r="O9" i="7" s="1"/>
  <c r="O10" i="7" s="1"/>
  <c r="O11" i="7" s="1"/>
  <c r="V26" i="89"/>
  <c r="R26" i="89"/>
  <c r="T26" i="89"/>
  <c r="H26" i="89"/>
  <c r="L26" i="89"/>
  <c r="J26" i="89"/>
  <c r="L27" i="90"/>
  <c r="J27" i="90"/>
  <c r="H27" i="90"/>
  <c r="H20" i="90"/>
  <c r="J20" i="90"/>
  <c r="L20" i="90"/>
  <c r="J13" i="90"/>
  <c r="L13" i="90"/>
  <c r="H13" i="90"/>
  <c r="T23" i="90"/>
  <c r="V23" i="90"/>
  <c r="R23" i="90"/>
  <c r="V12" i="89"/>
  <c r="R12" i="89"/>
  <c r="T12" i="89"/>
  <c r="T20" i="90"/>
  <c r="R20" i="90"/>
  <c r="V20" i="90"/>
  <c r="V13" i="90"/>
  <c r="R13" i="90"/>
  <c r="T13" i="90"/>
  <c r="H28" i="89"/>
  <c r="L28" i="89"/>
  <c r="J28" i="89"/>
  <c r="T27" i="90"/>
  <c r="R27" i="90"/>
  <c r="V27" i="90"/>
  <c r="J12" i="89"/>
  <c r="H12" i="89"/>
  <c r="L12" i="89"/>
  <c r="R11" i="90"/>
  <c r="V11" i="90"/>
  <c r="T11" i="90"/>
  <c r="T24" i="89"/>
  <c r="V24" i="89"/>
  <c r="R24" i="89"/>
  <c r="L15" i="90"/>
  <c r="H15" i="90"/>
  <c r="J15" i="90"/>
  <c r="T19" i="90"/>
  <c r="R19" i="90"/>
  <c r="V19" i="90"/>
  <c r="V28" i="89"/>
  <c r="R28" i="89"/>
  <c r="T28" i="89"/>
  <c r="V16" i="89"/>
  <c r="T16" i="89"/>
  <c r="R16" i="89"/>
  <c r="H24" i="90"/>
  <c r="L24" i="90"/>
  <c r="J24" i="90"/>
  <c r="T21" i="89"/>
  <c r="V21" i="89"/>
  <c r="R21" i="89"/>
  <c r="H21" i="90"/>
  <c r="L21" i="90"/>
  <c r="J21" i="90"/>
  <c r="H14" i="90"/>
  <c r="J14" i="90"/>
  <c r="L14" i="90"/>
  <c r="T15" i="90"/>
  <c r="R15" i="90"/>
  <c r="V15" i="90"/>
  <c r="V24" i="90"/>
  <c r="T24" i="90"/>
  <c r="R24" i="90"/>
  <c r="R19" i="89"/>
  <c r="V19" i="89"/>
  <c r="T19" i="89"/>
  <c r="J22" i="89"/>
  <c r="L22" i="89"/>
  <c r="H22" i="89"/>
  <c r="J28" i="90"/>
  <c r="H28" i="90"/>
  <c r="L28" i="90"/>
  <c r="L11" i="89"/>
  <c r="H11" i="89"/>
  <c r="J11" i="89"/>
  <c r="J19" i="89"/>
  <c r="L19" i="89"/>
  <c r="H19" i="89"/>
  <c r="R22" i="89"/>
  <c r="V22" i="89"/>
  <c r="T22" i="89"/>
  <c r="J21" i="89"/>
  <c r="H21" i="89"/>
  <c r="L21" i="89"/>
  <c r="L13" i="89"/>
  <c r="H13" i="89"/>
  <c r="J13" i="89"/>
  <c r="E29" i="51"/>
  <c r="E29" i="49"/>
  <c r="H11" i="56"/>
  <c r="H29" i="56" s="1"/>
  <c r="J29" i="51"/>
  <c r="E29" i="57"/>
  <c r="H29" i="51"/>
  <c r="R29" i="56"/>
  <c r="U30" i="49"/>
  <c r="J29" i="53"/>
  <c r="Q24" i="57"/>
  <c r="Q19" i="54"/>
  <c r="J29" i="58"/>
  <c r="E29" i="60"/>
  <c r="Q16" i="57"/>
  <c r="G21" i="54"/>
  <c r="G14" i="54"/>
  <c r="H29" i="55"/>
  <c r="E29" i="52"/>
  <c r="J29" i="52"/>
  <c r="G28" i="54"/>
  <c r="G13" i="57"/>
  <c r="B16" i="77"/>
  <c r="B14" i="77"/>
  <c r="B5" i="77"/>
  <c r="B15" i="77"/>
  <c r="B4" i="77"/>
  <c r="B13" i="77"/>
  <c r="B3" i="77"/>
  <c r="B10" i="77"/>
  <c r="B9" i="77"/>
  <c r="B7" i="77"/>
  <c r="B17" i="77"/>
  <c r="Y30" i="56"/>
  <c r="Q25" i="49"/>
  <c r="G12" i="57"/>
  <c r="G15" i="48"/>
  <c r="G22" i="50"/>
  <c r="Q19" i="60"/>
  <c r="G21" i="61"/>
  <c r="G20" i="55"/>
  <c r="Q23" i="58"/>
  <c r="G20" i="59"/>
  <c r="G24" i="47"/>
  <c r="G17" i="60"/>
  <c r="G13" i="54"/>
  <c r="Q18" i="48"/>
  <c r="G24" i="55"/>
  <c r="Q17" i="61"/>
  <c r="Q12" i="50"/>
  <c r="G19" i="60"/>
  <c r="G12" i="61"/>
  <c r="Q21" i="61"/>
  <c r="Q21" i="52"/>
  <c r="Q20" i="59"/>
  <c r="G15" i="51"/>
  <c r="Q14" i="47"/>
  <c r="Q13" i="54"/>
  <c r="Q28" i="47"/>
  <c r="Q24" i="55"/>
  <c r="Q16" i="59"/>
  <c r="G14" i="48"/>
  <c r="Q24" i="59"/>
  <c r="G12" i="55"/>
  <c r="Q26" i="57"/>
  <c r="Q27" i="54"/>
  <c r="G21" i="52"/>
  <c r="Q22" i="56"/>
  <c r="Q29" i="56" s="1"/>
  <c r="Q15" i="51"/>
  <c r="G14" i="47"/>
  <c r="Q14" i="53"/>
  <c r="G28" i="47"/>
  <c r="Q12" i="52"/>
  <c r="G16" i="59"/>
  <c r="Q14" i="48"/>
  <c r="G24" i="59"/>
  <c r="Q12" i="55"/>
  <c r="G26" i="57"/>
  <c r="G27" i="54"/>
  <c r="G20" i="54"/>
  <c r="Q27" i="50"/>
  <c r="Q24" i="46"/>
  <c r="G14" i="53"/>
  <c r="G13" i="50"/>
  <c r="Q26" i="58"/>
  <c r="G17" i="47"/>
  <c r="Q22" i="55"/>
  <c r="G24" i="53"/>
  <c r="Q18" i="55"/>
  <c r="Q20" i="54"/>
  <c r="G27" i="50"/>
  <c r="Q21" i="55"/>
  <c r="Q28" i="60"/>
  <c r="Q13" i="50"/>
  <c r="G23" i="55"/>
  <c r="Q17" i="47"/>
  <c r="G22" i="55"/>
  <c r="Q17" i="51"/>
  <c r="G18" i="55"/>
  <c r="G15" i="58"/>
  <c r="G21" i="55"/>
  <c r="Q19" i="57"/>
  <c r="G19" i="61"/>
  <c r="G18" i="59"/>
  <c r="G24" i="54"/>
  <c r="G28" i="46"/>
  <c r="G15" i="54"/>
  <c r="G17" i="51"/>
  <c r="G26" i="48"/>
  <c r="G20" i="58"/>
  <c r="Q15" i="58"/>
  <c r="G17" i="48"/>
  <c r="Q27" i="61"/>
  <c r="G19" i="57"/>
  <c r="Q19" i="61"/>
  <c r="Q24" i="54"/>
  <c r="Q11" i="57"/>
  <c r="Q15" i="54"/>
  <c r="G21" i="49"/>
  <c r="Q26" i="48"/>
  <c r="G28" i="57"/>
  <c r="G19" i="47"/>
  <c r="Q16" i="51"/>
  <c r="Q17" i="48"/>
  <c r="Q13" i="61"/>
  <c r="G24" i="52"/>
  <c r="Q26" i="49"/>
  <c r="G24" i="51"/>
  <c r="Q21" i="49"/>
  <c r="Q19" i="48"/>
  <c r="Q28" i="57"/>
  <c r="Q19" i="47"/>
  <c r="G19" i="50"/>
  <c r="G22" i="57"/>
  <c r="Q20" i="47"/>
  <c r="Q24" i="52"/>
  <c r="G27" i="58"/>
  <c r="Q19" i="51"/>
  <c r="Q24" i="51"/>
  <c r="G19" i="46"/>
  <c r="G19" i="48"/>
  <c r="Q21" i="57"/>
  <c r="G13" i="59"/>
  <c r="G18" i="49"/>
  <c r="G24" i="60"/>
  <c r="Q22" i="57"/>
  <c r="G15" i="50"/>
  <c r="Q27" i="58"/>
  <c r="G19" i="51"/>
  <c r="Q19" i="46"/>
  <c r="G21" i="57"/>
  <c r="G12" i="60"/>
  <c r="Q18" i="49"/>
  <c r="Q24" i="60"/>
  <c r="G16" i="60"/>
  <c r="Q15" i="50"/>
  <c r="Q15" i="48"/>
  <c r="Q22" i="50"/>
  <c r="Q21" i="48"/>
  <c r="Q20" i="55"/>
  <c r="G23" i="58"/>
  <c r="Q12" i="60"/>
  <c r="Q24" i="47"/>
  <c r="Q17" i="60"/>
  <c r="Q24" i="49"/>
  <c r="Q16" i="60"/>
  <c r="G15" i="46"/>
  <c r="Q23" i="46"/>
  <c r="G20" i="46"/>
  <c r="Q14" i="46"/>
  <c r="G27" i="46"/>
  <c r="G13" i="53"/>
  <c r="G19" i="53"/>
  <c r="G20" i="53"/>
  <c r="Q12" i="53"/>
  <c r="B11" i="72"/>
  <c r="Y30" i="54"/>
  <c r="W30" i="47"/>
  <c r="U30" i="60"/>
  <c r="W30" i="57"/>
  <c r="U30" i="57"/>
  <c r="W30" i="58"/>
  <c r="Y30" i="55"/>
  <c r="J29" i="50"/>
  <c r="Y30" i="47"/>
  <c r="R29" i="47"/>
  <c r="E29" i="59"/>
  <c r="G11" i="51"/>
  <c r="H29" i="57"/>
  <c r="G11" i="57"/>
  <c r="Q24" i="48"/>
  <c r="G16" i="48"/>
  <c r="R29" i="48"/>
  <c r="Q11" i="48"/>
  <c r="G11" i="48"/>
  <c r="H29" i="48"/>
  <c r="E29" i="48"/>
  <c r="J29" i="48"/>
  <c r="Q25" i="50"/>
  <c r="Q17" i="50"/>
  <c r="G16" i="50"/>
  <c r="E29" i="50"/>
  <c r="G11" i="50"/>
  <c r="H29" i="50"/>
  <c r="R29" i="50"/>
  <c r="Q26" i="61"/>
  <c r="G20" i="61"/>
  <c r="Q14" i="61"/>
  <c r="J29" i="61"/>
  <c r="R29" i="61"/>
  <c r="G18" i="61"/>
  <c r="E29" i="61"/>
  <c r="G16" i="61"/>
  <c r="G11" i="61"/>
  <c r="H29" i="61"/>
  <c r="G19" i="58"/>
  <c r="H11" i="58"/>
  <c r="E29" i="58"/>
  <c r="Q11" i="58"/>
  <c r="R29" i="58"/>
  <c r="J29" i="54"/>
  <c r="E29" i="54"/>
  <c r="H12" i="54"/>
  <c r="Q23" i="54"/>
  <c r="R29" i="54"/>
  <c r="Q16" i="55"/>
  <c r="Q28" i="55"/>
  <c r="Q26" i="55"/>
  <c r="G15" i="55"/>
  <c r="R29" i="55"/>
  <c r="J29" i="55"/>
  <c r="E29" i="55"/>
  <c r="G22" i="47"/>
  <c r="J29" i="47"/>
  <c r="G27" i="47"/>
  <c r="E29" i="47"/>
  <c r="Q16" i="47"/>
  <c r="G12" i="47"/>
  <c r="H29" i="47"/>
  <c r="G11" i="47"/>
  <c r="Q23" i="59"/>
  <c r="G11" i="59"/>
  <c r="H29" i="59"/>
  <c r="G25" i="59"/>
  <c r="G21" i="59"/>
  <c r="G14" i="59"/>
  <c r="R29" i="59"/>
  <c r="Q13" i="59"/>
  <c r="G22" i="59"/>
  <c r="J29" i="59"/>
  <c r="B19" i="72"/>
  <c r="B17" i="72"/>
  <c r="B16" i="72"/>
  <c r="B18" i="72"/>
  <c r="B15" i="72"/>
  <c r="B12" i="72"/>
  <c r="B9" i="72"/>
  <c r="B5" i="72"/>
  <c r="B6" i="72"/>
  <c r="B7" i="72"/>
  <c r="C18" i="94"/>
  <c r="C23" i="94"/>
  <c r="C21" i="94"/>
  <c r="C19" i="94"/>
  <c r="C22" i="94"/>
  <c r="C17" i="94"/>
  <c r="C20" i="94"/>
  <c r="C24" i="94"/>
  <c r="O18" i="108"/>
  <c r="E24" i="108"/>
  <c r="E18" i="108"/>
  <c r="O24" i="108"/>
  <c r="O12" i="108"/>
  <c r="E12" i="108"/>
  <c r="BE11" i="7"/>
  <c r="BE7" i="7"/>
  <c r="BE6" i="7"/>
  <c r="BE15" i="7"/>
  <c r="BE12" i="7"/>
  <c r="BE5" i="7"/>
  <c r="BE9" i="7"/>
  <c r="BD18" i="7"/>
  <c r="BD5" i="7"/>
  <c r="BD6" i="7"/>
  <c r="BD15" i="7"/>
  <c r="BD19" i="7"/>
  <c r="BD11" i="7"/>
  <c r="BD7" i="7"/>
  <c r="BD9" i="7"/>
  <c r="O26" i="108"/>
  <c r="E26" i="108"/>
  <c r="E20" i="108"/>
  <c r="P14" i="90"/>
  <c r="P14" i="108"/>
  <c r="O20" i="108"/>
  <c r="E14" i="108"/>
  <c r="C28" i="109"/>
  <c r="C16" i="109"/>
  <c r="M22" i="109"/>
  <c r="M28" i="109"/>
  <c r="M16" i="109"/>
  <c r="C22" i="109"/>
  <c r="C21" i="109"/>
  <c r="P15" i="89"/>
  <c r="N15" i="109"/>
  <c r="M21" i="109"/>
  <c r="C27" i="109"/>
  <c r="M27" i="109"/>
  <c r="C15" i="109"/>
  <c r="M19" i="90"/>
  <c r="M23" i="89"/>
  <c r="E27" i="90"/>
  <c r="L5" i="72" a="1"/>
  <c r="O117" i="41"/>
  <c r="E28" i="89"/>
  <c r="M17" i="90"/>
  <c r="M23" i="90"/>
  <c r="L6" i="72" a="1"/>
  <c r="E16" i="66"/>
  <c r="L141" i="41"/>
  <c r="B109" i="41"/>
  <c r="L110" i="41"/>
  <c r="C13" i="89"/>
  <c r="E13" i="89"/>
  <c r="C28" i="89"/>
  <c r="M20" i="90"/>
  <c r="O11" i="90"/>
  <c r="O120" i="41"/>
  <c r="O14" i="89"/>
  <c r="C27" i="90"/>
  <c r="O22" i="89"/>
  <c r="C16" i="89"/>
  <c r="Y147" i="41"/>
  <c r="L134" i="41"/>
  <c r="E22" i="90"/>
  <c r="Y141" i="41"/>
  <c r="O21" i="89"/>
  <c r="B132" i="41"/>
  <c r="E18" i="90"/>
  <c r="O17" i="89"/>
  <c r="E17" i="89"/>
  <c r="AT6" i="7" a="1"/>
  <c r="B134" i="41"/>
  <c r="M11" i="89"/>
  <c r="Y145" i="41"/>
  <c r="O13" i="90"/>
  <c r="O17" i="90"/>
  <c r="O19" i="90"/>
  <c r="AT15" i="7" a="1"/>
  <c r="E21" i="89"/>
  <c r="O122" i="41"/>
  <c r="E14" i="90"/>
  <c r="C14" i="90"/>
  <c r="M13" i="90"/>
  <c r="L107" i="41"/>
  <c r="E19" i="89"/>
  <c r="E16" i="90"/>
  <c r="C12" i="89"/>
  <c r="O18" i="89"/>
  <c r="L135" i="41"/>
  <c r="Y139" i="41"/>
  <c r="B135" i="41"/>
  <c r="O12" i="90"/>
  <c r="C26" i="89"/>
  <c r="Y132" i="41"/>
  <c r="E15" i="90"/>
  <c r="O23" i="90"/>
  <c r="E22" i="89"/>
  <c r="M15" i="90"/>
  <c r="C13" i="90"/>
  <c r="O28" i="90"/>
  <c r="AT5" i="7" a="1"/>
  <c r="O20" i="89"/>
  <c r="M16" i="89"/>
  <c r="AT9" i="7" a="1"/>
  <c r="M24" i="90"/>
  <c r="O27" i="89"/>
  <c r="C19" i="89"/>
  <c r="E24" i="90"/>
  <c r="E12" i="90"/>
  <c r="E26" i="90"/>
  <c r="L4" i="72" a="1"/>
  <c r="AT16" i="7" a="1"/>
  <c r="E15" i="89"/>
  <c r="P16" i="90"/>
  <c r="C18" i="89"/>
  <c r="C11" i="90"/>
  <c r="A8" i="77"/>
  <c r="L7" i="72" a="1"/>
  <c r="O25" i="90"/>
  <c r="O13" i="89"/>
  <c r="E16" i="64"/>
  <c r="E16" i="89"/>
  <c r="O22" i="90"/>
  <c r="E25" i="90"/>
  <c r="O24" i="89"/>
  <c r="C17" i="90"/>
  <c r="O21" i="90"/>
  <c r="C21" i="89"/>
  <c r="AT11" i="7" a="1"/>
  <c r="E17" i="90"/>
  <c r="A11" i="77"/>
  <c r="O107" i="41"/>
  <c r="E21" i="90"/>
  <c r="O12" i="89"/>
  <c r="AT12" i="7" a="1"/>
  <c r="C22" i="89"/>
  <c r="E23" i="90"/>
  <c r="M14" i="72" a="1"/>
  <c r="L19" i="72" a="1"/>
  <c r="O116" i="41"/>
  <c r="O16" i="89"/>
  <c r="M22" i="89"/>
  <c r="C28" i="90"/>
  <c r="B110" i="41"/>
  <c r="M21" i="89"/>
  <c r="Y137" i="41"/>
  <c r="B116" i="41"/>
  <c r="E18" i="89"/>
  <c r="C27" i="89"/>
  <c r="E14" i="89"/>
  <c r="M19" i="89"/>
  <c r="O28" i="89"/>
  <c r="AT17" i="7" a="1"/>
  <c r="O20" i="90"/>
  <c r="Y136" i="41"/>
  <c r="M28" i="89"/>
  <c r="O26" i="90"/>
  <c r="A2" i="77"/>
  <c r="O27" i="90"/>
  <c r="E26" i="89"/>
  <c r="O15" i="90"/>
  <c r="M12" i="89"/>
  <c r="C15" i="89"/>
  <c r="E19" i="90"/>
  <c r="O108" i="41"/>
  <c r="E24" i="89"/>
  <c r="Y133" i="41"/>
  <c r="C25" i="89"/>
  <c r="M26" i="89"/>
  <c r="E12" i="89"/>
  <c r="C26" i="90"/>
  <c r="AT7" i="7" a="1"/>
  <c r="M16" i="90"/>
  <c r="L132" i="41"/>
  <c r="E11" i="90"/>
  <c r="C19" i="90"/>
  <c r="O111" i="41"/>
  <c r="A6" i="77"/>
  <c r="P13" i="72" a="1"/>
  <c r="O24" i="90"/>
  <c r="C15" i="90"/>
  <c r="O112" i="41"/>
  <c r="O26" i="89"/>
  <c r="E13" i="90"/>
  <c r="P11" i="89"/>
  <c r="O25" i="89"/>
  <c r="O114" i="41"/>
  <c r="L116" i="41"/>
  <c r="E16" i="65"/>
  <c r="C20" i="90"/>
  <c r="B107" i="41"/>
  <c r="M27" i="90"/>
  <c r="E28" i="90"/>
  <c r="E20" i="89"/>
  <c r="E20" i="90"/>
  <c r="E11" i="89"/>
  <c r="M8" i="72" a="1"/>
  <c r="M24" i="89"/>
  <c r="L13" i="72" a="1"/>
  <c r="O18" i="90"/>
  <c r="L109" i="41"/>
  <c r="E16" i="42"/>
  <c r="E16" i="62"/>
  <c r="E27" i="89"/>
  <c r="E16" i="68"/>
  <c r="O23" i="89"/>
  <c r="C24" i="90"/>
  <c r="Y142" i="41"/>
  <c r="C11" i="89"/>
  <c r="O19" i="89"/>
  <c r="E25" i="89"/>
  <c r="D12" i="90"/>
  <c r="O14" i="72" a="1"/>
  <c r="C21" i="90"/>
  <c r="P110" i="41"/>
  <c r="E23" i="89"/>
  <c r="X135" i="41"/>
  <c r="B141" i="41"/>
  <c r="L15" i="72" a="1"/>
  <c r="L17" i="72" a="1"/>
  <c r="L16" i="72" a="1"/>
  <c r="L18" i="72" a="1"/>
  <c r="M10" i="72" a="1"/>
  <c r="L11" i="72" a="1"/>
  <c r="L14" i="72" a="1"/>
  <c r="L9" i="72" a="1"/>
  <c r="L12" i="72" a="1"/>
  <c r="L12" i="108" l="1"/>
  <c r="K12" i="108"/>
  <c r="G12" i="108"/>
  <c r="I12" i="108"/>
  <c r="S12" i="108"/>
  <c r="Q12" i="108"/>
  <c r="V12" i="108"/>
  <c r="U12" i="108"/>
  <c r="U24" i="108"/>
  <c r="Q24" i="108"/>
  <c r="S24" i="108"/>
  <c r="V24" i="108"/>
  <c r="I18" i="108"/>
  <c r="L18" i="108"/>
  <c r="K18" i="108"/>
  <c r="G18" i="108"/>
  <c r="K24" i="108"/>
  <c r="G24" i="108"/>
  <c r="L24" i="108"/>
  <c r="I24" i="108"/>
  <c r="S18" i="108"/>
  <c r="Q18" i="108"/>
  <c r="V18" i="108"/>
  <c r="U18" i="108"/>
  <c r="BF9" i="7"/>
  <c r="BF7" i="7"/>
  <c r="BF11" i="7"/>
  <c r="BF15" i="7"/>
  <c r="BF6" i="7"/>
  <c r="BF5" i="7"/>
  <c r="AQ5" i="7"/>
  <c r="AQ6" i="7" s="1"/>
  <c r="K14" i="108"/>
  <c r="I14" i="108"/>
  <c r="G14" i="108"/>
  <c r="L14" i="108"/>
  <c r="U20" i="108"/>
  <c r="S20" i="108"/>
  <c r="V20" i="108"/>
  <c r="Q20" i="108"/>
  <c r="R14" i="108"/>
  <c r="T14" i="108"/>
  <c r="R14" i="90"/>
  <c r="V14" i="90"/>
  <c r="T14" i="90"/>
  <c r="G20" i="108"/>
  <c r="L20" i="108"/>
  <c r="I20" i="108"/>
  <c r="K20" i="108"/>
  <c r="L26" i="108"/>
  <c r="G26" i="108"/>
  <c r="I26" i="108"/>
  <c r="K26" i="108"/>
  <c r="U26" i="108"/>
  <c r="V26" i="108"/>
  <c r="S26" i="108"/>
  <c r="Q26" i="108"/>
  <c r="G29" i="106"/>
  <c r="Q14" i="106"/>
  <c r="R29" i="106"/>
  <c r="R30" i="106" s="1"/>
  <c r="I22" i="109"/>
  <c r="K22" i="109"/>
  <c r="G22" i="109"/>
  <c r="L22" i="109"/>
  <c r="Q16" i="109"/>
  <c r="S16" i="109"/>
  <c r="U16" i="109"/>
  <c r="V16" i="109"/>
  <c r="Q28" i="109"/>
  <c r="U28" i="109"/>
  <c r="S28" i="109"/>
  <c r="V28" i="109"/>
  <c r="U22" i="109"/>
  <c r="Q22" i="109"/>
  <c r="S22" i="109"/>
  <c r="V22" i="109"/>
  <c r="G16" i="109"/>
  <c r="I16" i="109"/>
  <c r="L16" i="109"/>
  <c r="K16" i="109"/>
  <c r="L28" i="109"/>
  <c r="G28" i="109"/>
  <c r="I28" i="109"/>
  <c r="K28" i="109"/>
  <c r="W15" i="109"/>
  <c r="I15" i="109"/>
  <c r="L15" i="109"/>
  <c r="K15" i="109"/>
  <c r="G15" i="109"/>
  <c r="V27" i="109"/>
  <c r="U27" i="109"/>
  <c r="S27" i="109"/>
  <c r="Q27" i="109"/>
  <c r="I27" i="109"/>
  <c r="W27" i="109"/>
  <c r="G27" i="109"/>
  <c r="K27" i="109"/>
  <c r="L27" i="109"/>
  <c r="Q21" i="109"/>
  <c r="S21" i="109"/>
  <c r="U21" i="109"/>
  <c r="V21" i="109"/>
  <c r="R15" i="109"/>
  <c r="T15" i="109"/>
  <c r="V15" i="89"/>
  <c r="R15" i="89"/>
  <c r="T15" i="89"/>
  <c r="G21" i="109"/>
  <c r="W21" i="109"/>
  <c r="L21" i="109"/>
  <c r="I21" i="109"/>
  <c r="K21" i="109"/>
  <c r="G29" i="105"/>
  <c r="Q15" i="105"/>
  <c r="R29" i="105"/>
  <c r="R30" i="105" s="1"/>
  <c r="R30" i="46"/>
  <c r="AT5" i="7"/>
  <c r="AT7" i="7"/>
  <c r="AT9" i="7"/>
  <c r="AT15" i="7"/>
  <c r="AT11" i="7"/>
  <c r="AT6" i="7"/>
  <c r="AT17" i="7"/>
  <c r="AT16" i="7"/>
  <c r="AT12" i="7"/>
  <c r="R30" i="53"/>
  <c r="R30" i="57"/>
  <c r="I132" i="41"/>
  <c r="J132" i="41" s="1"/>
  <c r="F133" i="41"/>
  <c r="E132" i="41"/>
  <c r="D132" i="41" s="1"/>
  <c r="H133" i="41"/>
  <c r="H107" i="41"/>
  <c r="F107" i="41"/>
  <c r="I135" i="41"/>
  <c r="J135" i="41" s="1"/>
  <c r="E135" i="41"/>
  <c r="D135" i="41" s="1"/>
  <c r="I134" i="41"/>
  <c r="J134" i="41" s="1"/>
  <c r="E134" i="41"/>
  <c r="D134" i="41" s="1"/>
  <c r="I141" i="41"/>
  <c r="J141" i="41" s="1"/>
  <c r="E141" i="41"/>
  <c r="D141" i="41" s="1"/>
  <c r="R30" i="51"/>
  <c r="L14" i="72"/>
  <c r="L4" i="72"/>
  <c r="L13" i="72"/>
  <c r="H29" i="91"/>
  <c r="Q29" i="52"/>
  <c r="G29" i="91"/>
  <c r="R30" i="52"/>
  <c r="J29" i="91"/>
  <c r="G11" i="56"/>
  <c r="G29" i="56" s="1"/>
  <c r="R30" i="60"/>
  <c r="R30" i="55"/>
  <c r="Q29" i="49"/>
  <c r="G29" i="60"/>
  <c r="Q29" i="57"/>
  <c r="R30" i="56"/>
  <c r="U25" i="90"/>
  <c r="Q25" i="90"/>
  <c r="S25" i="90"/>
  <c r="I23" i="89"/>
  <c r="G23" i="89"/>
  <c r="K23" i="89"/>
  <c r="G18" i="89"/>
  <c r="I18" i="89"/>
  <c r="K18" i="89"/>
  <c r="I11" i="90"/>
  <c r="K11" i="90"/>
  <c r="G11" i="90"/>
  <c r="S12" i="89"/>
  <c r="S20" i="89"/>
  <c r="U20" i="89"/>
  <c r="Q20" i="89"/>
  <c r="K18" i="90"/>
  <c r="I18" i="90"/>
  <c r="G18" i="90"/>
  <c r="K25" i="89"/>
  <c r="I25" i="89"/>
  <c r="G25" i="89"/>
  <c r="I23" i="90"/>
  <c r="G23" i="90"/>
  <c r="K23" i="90"/>
  <c r="U18" i="90"/>
  <c r="Q18" i="90"/>
  <c r="S18" i="90"/>
  <c r="Q26" i="90"/>
  <c r="S26" i="90"/>
  <c r="U26" i="90"/>
  <c r="Q21" i="90"/>
  <c r="S21" i="90"/>
  <c r="U21" i="90"/>
  <c r="I26" i="90"/>
  <c r="G26" i="90"/>
  <c r="K26" i="90"/>
  <c r="Q17" i="90"/>
  <c r="U17" i="90"/>
  <c r="S17" i="90"/>
  <c r="Q12" i="89"/>
  <c r="U12" i="89"/>
  <c r="I24" i="89"/>
  <c r="G24" i="89"/>
  <c r="K24" i="89"/>
  <c r="K17" i="90"/>
  <c r="I17" i="90"/>
  <c r="G17" i="90"/>
  <c r="I27" i="89"/>
  <c r="G27" i="89"/>
  <c r="K27" i="89"/>
  <c r="G14" i="89"/>
  <c r="K14" i="89"/>
  <c r="I14" i="89"/>
  <c r="T11" i="89"/>
  <c r="V11" i="89"/>
  <c r="R11" i="89"/>
  <c r="Q18" i="89"/>
  <c r="S18" i="89"/>
  <c r="U18" i="89"/>
  <c r="U27" i="89"/>
  <c r="Q27" i="89"/>
  <c r="S27" i="89"/>
  <c r="S13" i="89"/>
  <c r="Q13" i="89"/>
  <c r="U13" i="89"/>
  <c r="K16" i="89"/>
  <c r="I16" i="89"/>
  <c r="G16" i="89"/>
  <c r="U12" i="90"/>
  <c r="S12" i="90"/>
  <c r="Q12" i="90"/>
  <c r="I17" i="89"/>
  <c r="G17" i="89"/>
  <c r="K17" i="89"/>
  <c r="I25" i="90"/>
  <c r="G25" i="90"/>
  <c r="K25" i="90"/>
  <c r="S23" i="89"/>
  <c r="S17" i="89"/>
  <c r="U17" i="89"/>
  <c r="Q17" i="89"/>
  <c r="I19" i="90"/>
  <c r="K19" i="90"/>
  <c r="G19" i="90"/>
  <c r="U11" i="90"/>
  <c r="Q11" i="90"/>
  <c r="S11" i="90"/>
  <c r="G20" i="89"/>
  <c r="I20" i="89"/>
  <c r="K20" i="89"/>
  <c r="U23" i="89"/>
  <c r="Q23" i="89"/>
  <c r="U25" i="89"/>
  <c r="S25" i="89"/>
  <c r="Q25" i="89"/>
  <c r="S14" i="89"/>
  <c r="U14" i="89"/>
  <c r="Q14" i="89"/>
  <c r="K15" i="89"/>
  <c r="G15" i="89"/>
  <c r="I15" i="89"/>
  <c r="Q29" i="50"/>
  <c r="Q29" i="53"/>
  <c r="G29" i="52"/>
  <c r="R30" i="49"/>
  <c r="P13" i="72"/>
  <c r="O14" i="72"/>
  <c r="M8" i="72"/>
  <c r="M14" i="72"/>
  <c r="M10" i="72"/>
  <c r="L6" i="72"/>
  <c r="L5" i="72"/>
  <c r="L12" i="72"/>
  <c r="L15" i="72"/>
  <c r="L18" i="72"/>
  <c r="L19" i="72"/>
  <c r="L7" i="72"/>
  <c r="L16" i="72"/>
  <c r="L11" i="72"/>
  <c r="L17" i="72"/>
  <c r="L9" i="72"/>
  <c r="S28" i="90"/>
  <c r="Q28" i="90"/>
  <c r="U28" i="90"/>
  <c r="K22" i="90"/>
  <c r="G22" i="90"/>
  <c r="I22" i="90"/>
  <c r="U22" i="90"/>
  <c r="S22" i="90"/>
  <c r="Q22" i="90"/>
  <c r="I16" i="90"/>
  <c r="K16" i="90"/>
  <c r="G16" i="90"/>
  <c r="R16" i="90"/>
  <c r="V16" i="90"/>
  <c r="T16" i="90"/>
  <c r="Q16" i="91"/>
  <c r="Q29" i="91" s="1"/>
  <c r="R29" i="91"/>
  <c r="AG10" i="7"/>
  <c r="AG11" i="7" s="1"/>
  <c r="K20" i="90"/>
  <c r="I20" i="90"/>
  <c r="G20" i="90"/>
  <c r="U24" i="90"/>
  <c r="S24" i="90"/>
  <c r="Q24" i="90"/>
  <c r="I19" i="89"/>
  <c r="K19" i="89"/>
  <c r="G19" i="89"/>
  <c r="Q19" i="89"/>
  <c r="S19" i="89"/>
  <c r="U19" i="89"/>
  <c r="Q20" i="90"/>
  <c r="U20" i="90"/>
  <c r="S20" i="90"/>
  <c r="G26" i="89"/>
  <c r="K26" i="89"/>
  <c r="I26" i="89"/>
  <c r="U27" i="90"/>
  <c r="Q27" i="90"/>
  <c r="S27" i="90"/>
  <c r="K13" i="89"/>
  <c r="G13" i="89"/>
  <c r="I13" i="89"/>
  <c r="S19" i="90"/>
  <c r="Q19" i="90"/>
  <c r="U19" i="90"/>
  <c r="I11" i="89"/>
  <c r="G11" i="89"/>
  <c r="K11" i="89"/>
  <c r="L12" i="90"/>
  <c r="H12" i="90"/>
  <c r="J12" i="90"/>
  <c r="S22" i="89"/>
  <c r="U22" i="89"/>
  <c r="Q22" i="89"/>
  <c r="G22" i="89"/>
  <c r="K22" i="89"/>
  <c r="I22" i="89"/>
  <c r="K28" i="90"/>
  <c r="I28" i="90"/>
  <c r="G28" i="90"/>
  <c r="S23" i="90"/>
  <c r="U23" i="90"/>
  <c r="Q23" i="90"/>
  <c r="U26" i="89"/>
  <c r="S26" i="89"/>
  <c r="Q26" i="89"/>
  <c r="Q24" i="89"/>
  <c r="S24" i="89"/>
  <c r="U24" i="89"/>
  <c r="G28" i="89"/>
  <c r="I28" i="89"/>
  <c r="K28" i="89"/>
  <c r="G27" i="90"/>
  <c r="I27" i="90"/>
  <c r="K27" i="90"/>
  <c r="G15" i="90"/>
  <c r="K15" i="90"/>
  <c r="I15" i="90"/>
  <c r="Q15" i="90"/>
  <c r="S15" i="90"/>
  <c r="U15" i="90"/>
  <c r="S13" i="90"/>
  <c r="Q13" i="90"/>
  <c r="U13" i="90"/>
  <c r="I13" i="90"/>
  <c r="K13" i="90"/>
  <c r="G13" i="90"/>
  <c r="K21" i="90"/>
  <c r="G21" i="90"/>
  <c r="I21" i="90"/>
  <c r="Q21" i="89"/>
  <c r="U21" i="89"/>
  <c r="S21" i="89"/>
  <c r="U28" i="89"/>
  <c r="Q28" i="89"/>
  <c r="S28" i="89"/>
  <c r="G12" i="89"/>
  <c r="I12" i="89"/>
  <c r="K12" i="89"/>
  <c r="I21" i="89"/>
  <c r="K21" i="89"/>
  <c r="G21" i="89"/>
  <c r="G14" i="90"/>
  <c r="K14" i="90"/>
  <c r="I14" i="90"/>
  <c r="G24" i="90"/>
  <c r="K24" i="90"/>
  <c r="I24" i="90"/>
  <c r="S16" i="89"/>
  <c r="U16" i="89"/>
  <c r="Q16" i="89"/>
  <c r="G29" i="53"/>
  <c r="G29" i="46"/>
  <c r="Q29" i="60"/>
  <c r="Q29" i="46"/>
  <c r="Q29" i="51"/>
  <c r="G29" i="49"/>
  <c r="R30" i="47"/>
  <c r="Q29" i="55"/>
  <c r="R30" i="59"/>
  <c r="Q29" i="61"/>
  <c r="Q29" i="47"/>
  <c r="Q29" i="54"/>
  <c r="G29" i="51"/>
  <c r="R30" i="61"/>
  <c r="G29" i="57"/>
  <c r="G29" i="48"/>
  <c r="Q29" i="48"/>
  <c r="R30" i="48"/>
  <c r="G29" i="50"/>
  <c r="R30" i="50"/>
  <c r="G29" i="61"/>
  <c r="Q29" i="58"/>
  <c r="G11" i="58"/>
  <c r="H29" i="58"/>
  <c r="R30" i="58" s="1"/>
  <c r="G12" i="54"/>
  <c r="H29" i="54"/>
  <c r="R30" i="54" s="1"/>
  <c r="G29" i="55"/>
  <c r="G29" i="47"/>
  <c r="Q29" i="59"/>
  <c r="G29" i="59"/>
  <c r="A6" i="7"/>
  <c r="BD12" i="7"/>
  <c r="BE18" i="7"/>
  <c r="BE19" i="7"/>
  <c r="C19" i="7"/>
  <c r="O14" i="90"/>
  <c r="O14" i="108"/>
  <c r="O15" i="89"/>
  <c r="M15" i="109"/>
  <c r="C18" i="7"/>
  <c r="M4" i="72" a="1"/>
  <c r="P10" i="72" a="1"/>
  <c r="AT14" i="7" a="1"/>
  <c r="O10" i="72" a="1"/>
  <c r="L8" i="72" a="1"/>
  <c r="AT8" i="7" a="1"/>
  <c r="O110" i="41"/>
  <c r="AT10" i="7" a="1"/>
  <c r="O8" i="72" a="1"/>
  <c r="Y135" i="41"/>
  <c r="AT4" i="7" a="1"/>
  <c r="P4" i="72" a="1"/>
  <c r="P14" i="72" a="1"/>
  <c r="L10" i="72" a="1"/>
  <c r="P8" i="72" a="1"/>
  <c r="O4" i="72" a="1"/>
  <c r="M13" i="72" a="1"/>
  <c r="AT13" i="7" a="1"/>
  <c r="O13" i="72" a="1"/>
  <c r="BF12" i="7" l="1"/>
  <c r="BF19" i="7"/>
  <c r="BF18" i="7"/>
  <c r="Q14" i="108"/>
  <c r="Q29" i="108" s="1"/>
  <c r="V14" i="108"/>
  <c r="S14" i="108"/>
  <c r="S29" i="108" s="1"/>
  <c r="U14" i="108"/>
  <c r="S14" i="90"/>
  <c r="U14" i="90"/>
  <c r="Q14" i="90"/>
  <c r="Q29" i="106"/>
  <c r="G29" i="108"/>
  <c r="I29" i="108"/>
  <c r="E6" i="108" a="1"/>
  <c r="E6" i="108" s="1"/>
  <c r="E5" i="108" a="1"/>
  <c r="E5" i="108" s="1"/>
  <c r="I29" i="109"/>
  <c r="V15" i="109"/>
  <c r="U15" i="109"/>
  <c r="S15" i="109"/>
  <c r="S29" i="109" s="1"/>
  <c r="Q15" i="109"/>
  <c r="Q29" i="109" s="1"/>
  <c r="Q15" i="89"/>
  <c r="U15" i="89"/>
  <c r="S15" i="89"/>
  <c r="G29" i="109"/>
  <c r="Q29" i="105"/>
  <c r="E5" i="109" a="1"/>
  <c r="E5" i="109" s="1"/>
  <c r="E6" i="109" a="1"/>
  <c r="E6" i="109" s="1"/>
  <c r="O10" i="72"/>
  <c r="P10" i="72"/>
  <c r="AT4" i="7"/>
  <c r="L10" i="72"/>
  <c r="N10" i="72" s="1"/>
  <c r="P14" i="72"/>
  <c r="Q14" i="72" s="1"/>
  <c r="O13" i="72"/>
  <c r="Q13" i="72" s="1"/>
  <c r="O8" i="72"/>
  <c r="M13" i="72"/>
  <c r="N13" i="72" s="1"/>
  <c r="AT10" i="7"/>
  <c r="AT14" i="7"/>
  <c r="AT13" i="7"/>
  <c r="AT8" i="7"/>
  <c r="AQ7" i="7"/>
  <c r="Q30" i="60"/>
  <c r="S30" i="60" s="1"/>
  <c r="O4" i="72"/>
  <c r="Q30" i="52"/>
  <c r="S30" i="52" s="1"/>
  <c r="D107" i="41"/>
  <c r="F108" i="41"/>
  <c r="F109" i="41" s="1"/>
  <c r="F110" i="41" s="1"/>
  <c r="F111" i="41" s="1"/>
  <c r="F112" i="41" s="1"/>
  <c r="F113" i="41" s="1"/>
  <c r="F114" i="41" s="1"/>
  <c r="F115" i="41" s="1"/>
  <c r="F116" i="41" s="1"/>
  <c r="F117" i="41" s="1"/>
  <c r="F118" i="41" s="1"/>
  <c r="F119" i="41" s="1"/>
  <c r="F120" i="41" s="1"/>
  <c r="F121" i="41" s="1"/>
  <c r="F122" i="41" s="1"/>
  <c r="F123" i="41" s="1"/>
  <c r="F124" i="41" s="1"/>
  <c r="F125" i="41" s="1"/>
  <c r="J107" i="41"/>
  <c r="H108" i="41"/>
  <c r="H109" i="41" s="1"/>
  <c r="H110" i="41" s="1"/>
  <c r="H111" i="41" s="1"/>
  <c r="H112" i="41" s="1"/>
  <c r="H113" i="41" s="1"/>
  <c r="H114" i="41" s="1"/>
  <c r="H115" i="41" s="1"/>
  <c r="H116" i="41" s="1"/>
  <c r="H117" i="41" s="1"/>
  <c r="H118" i="41" s="1"/>
  <c r="H119" i="41" s="1"/>
  <c r="H120" i="41" s="1"/>
  <c r="H121" i="41" s="1"/>
  <c r="H122" i="41" s="1"/>
  <c r="H123" i="41" s="1"/>
  <c r="H124" i="41" s="1"/>
  <c r="H125" i="41" s="1"/>
  <c r="H134" i="41"/>
  <c r="F134" i="41"/>
  <c r="L8" i="72"/>
  <c r="N8" i="72" s="1"/>
  <c r="P8" i="72"/>
  <c r="N14" i="72"/>
  <c r="P4" i="72"/>
  <c r="M4" i="72"/>
  <c r="N4" i="72" s="1"/>
  <c r="Q30" i="49"/>
  <c r="S30" i="49" s="1"/>
  <c r="Q30" i="91"/>
  <c r="R30" i="91"/>
  <c r="Q30" i="53"/>
  <c r="S30" i="53" s="1"/>
  <c r="Q30" i="46"/>
  <c r="S30" i="46" s="1"/>
  <c r="W17" i="69"/>
  <c r="W25" i="69"/>
  <c r="W28" i="69"/>
  <c r="W23" i="69"/>
  <c r="W11" i="69"/>
  <c r="W21" i="69"/>
  <c r="W14" i="69"/>
  <c r="W15" i="69"/>
  <c r="W24" i="69"/>
  <c r="W18" i="69"/>
  <c r="W13" i="69"/>
  <c r="W12" i="69"/>
  <c r="W26" i="69"/>
  <c r="W16" i="69"/>
  <c r="W22" i="69"/>
  <c r="W19" i="69"/>
  <c r="W20" i="69"/>
  <c r="W27" i="69"/>
  <c r="G29" i="89"/>
  <c r="I29" i="89"/>
  <c r="Q30" i="61"/>
  <c r="S30" i="61" s="1"/>
  <c r="Q30" i="47"/>
  <c r="S30" i="47" s="1"/>
  <c r="Q30" i="56"/>
  <c r="S30" i="56" s="1"/>
  <c r="Q30" i="51"/>
  <c r="S30" i="51" s="1"/>
  <c r="Q30" i="57"/>
  <c r="S30" i="57" s="1"/>
  <c r="Q30" i="48"/>
  <c r="S30" i="48" s="1"/>
  <c r="Q30" i="50"/>
  <c r="S30" i="50" s="1"/>
  <c r="G29" i="58"/>
  <c r="Q30" i="58" s="1"/>
  <c r="S30" i="58" s="1"/>
  <c r="G29" i="54"/>
  <c r="Q30" i="55"/>
  <c r="S30" i="55" s="1"/>
  <c r="Q30" i="59"/>
  <c r="S30" i="59" s="1"/>
  <c r="A7" i="7"/>
  <c r="D19" i="7"/>
  <c r="D18" i="7"/>
  <c r="Q5" i="108" l="1"/>
  <c r="E19" i="7"/>
  <c r="AV19" i="7"/>
  <c r="Q30" i="106"/>
  <c r="S30" i="106" s="1"/>
  <c r="Q5" i="109"/>
  <c r="E18" i="7"/>
  <c r="AV18" i="7"/>
  <c r="Q30" i="105"/>
  <c r="S30" i="105" s="1"/>
  <c r="Q10" i="72"/>
  <c r="AU18" i="7"/>
  <c r="AU19" i="7"/>
  <c r="Q8" i="72"/>
  <c r="AU10" i="7"/>
  <c r="AU4" i="7"/>
  <c r="AU9" i="7"/>
  <c r="AU8" i="7"/>
  <c r="AU11" i="7"/>
  <c r="AU6" i="7"/>
  <c r="AU5" i="7"/>
  <c r="AU12" i="7"/>
  <c r="AU7" i="7"/>
  <c r="AU17" i="7"/>
  <c r="AU16" i="7"/>
  <c r="AU13" i="7"/>
  <c r="AU15" i="7"/>
  <c r="AU14" i="7"/>
  <c r="AQ8" i="7"/>
  <c r="Q4" i="72"/>
  <c r="F135" i="41"/>
  <c r="H135" i="41"/>
  <c r="I107" i="41"/>
  <c r="J108" i="41"/>
  <c r="D108" i="41"/>
  <c r="E107" i="41"/>
  <c r="S30" i="91"/>
  <c r="Q30" i="54"/>
  <c r="S30" i="54" s="1"/>
  <c r="A8" i="7"/>
  <c r="AQ9" i="7" l="1"/>
  <c r="E108" i="41"/>
  <c r="D109" i="41"/>
  <c r="J109" i="41"/>
  <c r="I108" i="41"/>
  <c r="F136" i="41"/>
  <c r="H136" i="41"/>
  <c r="A9" i="7"/>
  <c r="AQ10" i="7" l="1"/>
  <c r="H137" i="41"/>
  <c r="F137" i="41"/>
  <c r="E109" i="41"/>
  <c r="D110" i="41"/>
  <c r="J110" i="41"/>
  <c r="I109" i="41"/>
  <c r="AJ4" i="6"/>
  <c r="AJ5" i="6" s="1"/>
  <c r="AJ6" i="6" s="1"/>
  <c r="AJ7" i="6" s="1"/>
  <c r="A10" i="7"/>
  <c r="AQ11" i="7" l="1"/>
  <c r="E110" i="41"/>
  <c r="D111" i="41"/>
  <c r="J111" i="41"/>
  <c r="I110" i="41"/>
  <c r="H138" i="41"/>
  <c r="F138" i="41"/>
  <c r="A11" i="7"/>
  <c r="AQ12" i="7" l="1"/>
  <c r="E111" i="41"/>
  <c r="D112" i="41"/>
  <c r="J112" i="41"/>
  <c r="I111" i="41"/>
  <c r="F139" i="41"/>
  <c r="H139" i="41"/>
  <c r="A12" i="7"/>
  <c r="AQ13" i="7" l="1"/>
  <c r="J113" i="41"/>
  <c r="I112" i="41"/>
  <c r="H140" i="41"/>
  <c r="F140" i="41"/>
  <c r="D113" i="41"/>
  <c r="E112" i="41"/>
  <c r="A13" i="7"/>
  <c r="AQ14" i="7" l="1"/>
  <c r="D114" i="41"/>
  <c r="E113" i="41"/>
  <c r="H141" i="41"/>
  <c r="F141" i="41"/>
  <c r="J114" i="41"/>
  <c r="I113" i="41"/>
  <c r="A14" i="7"/>
  <c r="AQ15" i="7" l="1"/>
  <c r="J115" i="41"/>
  <c r="I114" i="41"/>
  <c r="H142" i="41"/>
  <c r="F142" i="41"/>
  <c r="D115" i="41"/>
  <c r="E114" i="41"/>
  <c r="A15" i="7"/>
  <c r="AQ16" i="7" l="1"/>
  <c r="D116" i="41"/>
  <c r="E115" i="41"/>
  <c r="F143" i="41"/>
  <c r="H143" i="41"/>
  <c r="J116" i="41"/>
  <c r="I115" i="41"/>
  <c r="A16" i="7"/>
  <c r="AQ17" i="7" l="1"/>
  <c r="AQ18" i="7" s="1"/>
  <c r="AQ19" i="7" s="1"/>
  <c r="I116" i="41"/>
  <c r="J117" i="41"/>
  <c r="F144" i="41"/>
  <c r="H144" i="41"/>
  <c r="E116" i="41"/>
  <c r="D117" i="41"/>
  <c r="A17" i="7"/>
  <c r="A18" i="7" s="1"/>
  <c r="G18" i="7"/>
  <c r="F18" i="7"/>
  <c r="H18" i="7" l="1"/>
  <c r="A19" i="7"/>
  <c r="E117" i="41"/>
  <c r="D118" i="41"/>
  <c r="H145" i="41"/>
  <c r="F145" i="41"/>
  <c r="J118" i="41"/>
  <c r="I117" i="41"/>
  <c r="G19" i="7"/>
  <c r="J119" i="41" l="1"/>
  <c r="I118" i="41"/>
  <c r="H146" i="41"/>
  <c r="F146" i="41"/>
  <c r="E118" i="41"/>
  <c r="D119" i="41"/>
  <c r="F19" i="7"/>
  <c r="H19" i="7" l="1"/>
  <c r="D120" i="41"/>
  <c r="E119" i="41"/>
  <c r="H147" i="41"/>
  <c r="F147" i="41"/>
  <c r="J120" i="41"/>
  <c r="I119" i="41"/>
  <c r="J17" i="94"/>
  <c r="E24" i="94"/>
  <c r="E19" i="94"/>
  <c r="E20" i="94"/>
  <c r="E15" i="94"/>
  <c r="E22" i="94"/>
  <c r="E17" i="94"/>
  <c r="E23" i="94"/>
  <c r="E16" i="94"/>
  <c r="E21" i="94"/>
  <c r="E18" i="94"/>
  <c r="D9" i="94"/>
  <c r="C16" i="94"/>
  <c r="D11" i="94"/>
  <c r="E12" i="94"/>
  <c r="E11" i="94"/>
  <c r="E14" i="94"/>
  <c r="E9" i="94"/>
  <c r="E13" i="94"/>
  <c r="D8" i="94"/>
  <c r="D10" i="94"/>
  <c r="E10" i="94"/>
  <c r="J121" i="41" l="1"/>
  <c r="I120" i="41"/>
  <c r="F148" i="41"/>
  <c r="H148" i="41"/>
  <c r="E120" i="41"/>
  <c r="D121" i="41"/>
  <c r="D122" i="41" l="1"/>
  <c r="E121" i="41"/>
  <c r="F149" i="41"/>
  <c r="H149" i="41"/>
  <c r="J122" i="41"/>
  <c r="I121" i="41"/>
  <c r="J123" i="41" l="1"/>
  <c r="I122" i="41"/>
  <c r="J149" i="41"/>
  <c r="I149" i="41"/>
  <c r="I150" i="41" s="1"/>
  <c r="J150" i="41" s="1"/>
  <c r="D149" i="41"/>
  <c r="E149" i="41"/>
  <c r="E150" i="41" s="1"/>
  <c r="D150" i="41" s="1"/>
  <c r="E122" i="41"/>
  <c r="D123" i="41"/>
  <c r="E123" i="41" l="1"/>
  <c r="D124" i="41"/>
  <c r="E124" i="41" s="1"/>
  <c r="J124" i="41"/>
  <c r="I124" i="41" s="1"/>
  <c r="I123" i="41"/>
  <c r="J125" i="41" l="1"/>
  <c r="D125" i="41"/>
  <c r="J14" i="101" l="1"/>
  <c r="H19" i="101"/>
  <c r="H24" i="101"/>
  <c r="H21" i="101"/>
  <c r="H20" i="101"/>
  <c r="H22" i="101"/>
  <c r="H16" i="101"/>
  <c r="J16" i="101"/>
  <c r="H18" i="101"/>
  <c r="H17" i="101"/>
  <c r="H23" i="101"/>
  <c r="J15" i="101"/>
  <c r="H20" i="94"/>
  <c r="D8" i="101"/>
  <c r="H16" i="94"/>
  <c r="D11" i="101"/>
  <c r="H18" i="94"/>
  <c r="H23" i="94"/>
  <c r="J13" i="101"/>
  <c r="J13" i="94"/>
  <c r="D10" i="101"/>
  <c r="H19" i="94"/>
  <c r="H22" i="94"/>
  <c r="J14" i="94"/>
  <c r="J16" i="94"/>
  <c r="H17" i="94"/>
  <c r="D9" i="101"/>
  <c r="H24" i="94"/>
  <c r="C16" i="101"/>
  <c r="H21" i="94"/>
  <c r="J15" i="94"/>
  <c r="O25" i="74" l="1"/>
  <c r="Q25" i="74"/>
  <c r="W16" i="65"/>
  <c r="W16" i="67"/>
  <c r="P24" i="74"/>
  <c r="O24" i="74"/>
  <c r="P25" i="74"/>
  <c r="H11" i="101"/>
  <c r="H11" i="94"/>
  <c r="G17" i="101"/>
  <c r="G17" i="94"/>
  <c r="C7" i="101"/>
  <c r="C7" i="94"/>
  <c r="F10" i="94"/>
  <c r="F10" i="101"/>
  <c r="C9" i="94"/>
  <c r="C9" i="101"/>
  <c r="G10" i="94"/>
  <c r="G10" i="101"/>
  <c r="F16" i="101"/>
  <c r="F16" i="94"/>
  <c r="I8" i="94"/>
  <c r="I8" i="101"/>
  <c r="F8" i="101"/>
  <c r="F8" i="94"/>
  <c r="J7" i="101"/>
  <c r="J7" i="94"/>
  <c r="F14" i="101"/>
  <c r="F14" i="94"/>
  <c r="H10" i="101"/>
  <c r="H10" i="94"/>
  <c r="H14" i="94"/>
  <c r="H14" i="101"/>
  <c r="I9" i="101"/>
  <c r="I9" i="94"/>
  <c r="C8" i="94"/>
  <c r="C8" i="101"/>
  <c r="J11" i="94"/>
  <c r="J11" i="101"/>
  <c r="J12" i="94"/>
  <c r="J12" i="101"/>
  <c r="C11" i="94"/>
  <c r="C11" i="101"/>
  <c r="F15" i="101"/>
  <c r="F15" i="94"/>
  <c r="G12" i="101"/>
  <c r="G12" i="94"/>
  <c r="F24" i="94"/>
  <c r="F24" i="101"/>
  <c r="G11" i="101"/>
  <c r="G11" i="94"/>
  <c r="G8" i="94"/>
  <c r="G8" i="101"/>
  <c r="H8" i="101"/>
  <c r="H8" i="94"/>
  <c r="G16" i="101"/>
  <c r="G16" i="94"/>
  <c r="F21" i="94"/>
  <c r="F21" i="101"/>
  <c r="H13" i="94"/>
  <c r="H13" i="101"/>
  <c r="F11" i="101"/>
  <c r="F11" i="94"/>
  <c r="F7" i="94"/>
  <c r="F7" i="101"/>
  <c r="J9" i="94"/>
  <c r="J9" i="101"/>
  <c r="J10" i="94"/>
  <c r="J10" i="101"/>
  <c r="F23" i="94"/>
  <c r="F23" i="101"/>
  <c r="E7" i="94"/>
  <c r="E7" i="101"/>
  <c r="E8" i="101"/>
  <c r="E8" i="94"/>
  <c r="J8" i="94"/>
  <c r="J8" i="101"/>
  <c r="H7" i="94"/>
  <c r="H7" i="101"/>
  <c r="H9" i="94"/>
  <c r="H9" i="101"/>
  <c r="C13" i="94"/>
  <c r="C13" i="101"/>
  <c r="F17" i="101"/>
  <c r="F17" i="94"/>
  <c r="C14" i="101"/>
  <c r="C14" i="94"/>
  <c r="F22" i="101"/>
  <c r="F22" i="94"/>
  <c r="F9" i="94"/>
  <c r="F9" i="101"/>
  <c r="I10" i="94"/>
  <c r="I10" i="101"/>
  <c r="F13" i="101"/>
  <c r="F13" i="94"/>
  <c r="C10" i="101"/>
  <c r="C10" i="94"/>
  <c r="G13" i="94"/>
  <c r="G13" i="101"/>
  <c r="F19" i="101"/>
  <c r="F19" i="94"/>
  <c r="G7" i="94"/>
  <c r="G7" i="101"/>
  <c r="F18" i="94"/>
  <c r="F18" i="101"/>
  <c r="C12" i="101"/>
  <c r="C12" i="94"/>
  <c r="H15" i="101"/>
  <c r="H15" i="94"/>
  <c r="G9" i="94"/>
  <c r="G9" i="101"/>
  <c r="D7" i="94"/>
  <c r="D7" i="101"/>
  <c r="G15" i="101"/>
  <c r="G15" i="94"/>
  <c r="F20" i="94"/>
  <c r="F20" i="101"/>
  <c r="H12" i="101"/>
  <c r="H12" i="94"/>
  <c r="C15" i="94"/>
  <c r="C15" i="101"/>
  <c r="G14" i="94"/>
  <c r="G14" i="101"/>
  <c r="I11" i="101"/>
  <c r="I11" i="94"/>
  <c r="F12" i="94"/>
  <c r="F12" i="101"/>
  <c r="I7" i="94"/>
  <c r="I7" i="101"/>
  <c r="O24" i="41"/>
  <c r="Z177" i="34"/>
  <c r="E13" i="62"/>
  <c r="M11" i="69"/>
  <c r="O21" i="63"/>
  <c r="AJ102" i="34"/>
  <c r="F13" i="65"/>
  <c r="P12" i="68"/>
  <c r="C13" i="62"/>
  <c r="O19" i="68"/>
  <c r="E11" i="72"/>
  <c r="D27" i="66"/>
  <c r="D15" i="65"/>
  <c r="AJ109" i="34"/>
  <c r="E19" i="62"/>
  <c r="P7" i="41"/>
  <c r="AJ177" i="34"/>
  <c r="E23" i="42"/>
  <c r="D26" i="65"/>
  <c r="AI65" i="34"/>
  <c r="Z18" i="34"/>
  <c r="K16" i="72"/>
  <c r="Q31" i="53"/>
  <c r="C11" i="68"/>
  <c r="E24" i="65"/>
  <c r="C15" i="62"/>
  <c r="C22" i="62"/>
  <c r="P28" i="64"/>
  <c r="F19" i="65"/>
  <c r="N15" i="42"/>
  <c r="M21" i="67"/>
  <c r="N21" i="62"/>
  <c r="F19" i="68"/>
  <c r="C13" i="7"/>
  <c r="F16" i="67"/>
  <c r="E27" i="42"/>
  <c r="O13" i="67"/>
  <c r="M11" i="65"/>
  <c r="C42" i="41"/>
  <c r="O27" i="67"/>
  <c r="Z126" i="34"/>
  <c r="F19" i="69"/>
  <c r="C22" i="41"/>
  <c r="O14" i="69"/>
  <c r="O7" i="72" a="1"/>
  <c r="E13" i="64"/>
  <c r="D21" i="62"/>
  <c r="AA68" i="34"/>
  <c r="D11" i="68"/>
  <c r="E24" i="68"/>
  <c r="B44" i="41"/>
  <c r="C14" i="66"/>
  <c r="D25" i="66"/>
  <c r="F11" i="66"/>
  <c r="P26" i="42"/>
  <c r="P20" i="64"/>
  <c r="AI51" i="34"/>
  <c r="P16" i="72" a="1"/>
  <c r="P19" i="62"/>
  <c r="AJ11" i="34"/>
  <c r="AI40" i="34"/>
  <c r="M20" i="69"/>
  <c r="D22" i="64"/>
  <c r="D23" i="62"/>
  <c r="E18" i="65"/>
  <c r="M19" i="68"/>
  <c r="P15" i="63"/>
  <c r="M20" i="64"/>
  <c r="N16" i="42"/>
  <c r="C15" i="7"/>
  <c r="AJ34" i="34"/>
  <c r="M24" i="68"/>
  <c r="E13" i="67"/>
  <c r="F22" i="62"/>
  <c r="P21" i="41"/>
  <c r="F18" i="42"/>
  <c r="M12" i="67"/>
  <c r="D22" i="62"/>
  <c r="C15" i="67"/>
  <c r="N19" i="67"/>
  <c r="N25" i="63"/>
  <c r="O14" i="42"/>
  <c r="AI79" i="34"/>
  <c r="Z32" i="34"/>
  <c r="AA8" i="34"/>
  <c r="O14" i="63"/>
  <c r="AI8" i="34"/>
  <c r="AI179" i="34"/>
  <c r="E26" i="63"/>
  <c r="M23" i="64"/>
  <c r="E22" i="68"/>
  <c r="AA7" i="34"/>
  <c r="B24" i="41"/>
  <c r="AI67" i="34"/>
  <c r="Z79" i="34"/>
  <c r="O13" i="69"/>
  <c r="O16" i="65"/>
  <c r="AI29" i="34"/>
  <c r="P12" i="69"/>
  <c r="AI61" i="34"/>
  <c r="O18" i="65"/>
  <c r="N19" i="68"/>
  <c r="F27" i="66"/>
  <c r="AJ170" i="34"/>
  <c r="C22" i="64"/>
  <c r="F26" i="62"/>
  <c r="AA88" i="34"/>
  <c r="I18" i="72"/>
  <c r="AI157" i="34"/>
  <c r="O12" i="41"/>
  <c r="AJ121" i="34"/>
  <c r="C15" i="72"/>
  <c r="P15" i="65"/>
  <c r="AA125" i="34"/>
  <c r="AA111" i="34"/>
  <c r="AI155" i="34"/>
  <c r="O23" i="64"/>
  <c r="AI58" i="34"/>
  <c r="N15" i="62"/>
  <c r="C34" i="41"/>
  <c r="AI153" i="34"/>
  <c r="D24" i="69"/>
  <c r="E12" i="65"/>
  <c r="C12" i="7"/>
  <c r="F11" i="64"/>
  <c r="L16" i="41"/>
  <c r="F27" i="42"/>
  <c r="F11" i="63"/>
  <c r="Z151" i="34"/>
  <c r="O19" i="69"/>
  <c r="AA124" i="34"/>
  <c r="P13" i="65"/>
  <c r="X40" i="41"/>
  <c r="F13" i="67"/>
  <c r="C12" i="90"/>
  <c r="O24" i="63"/>
  <c r="D16" i="63"/>
  <c r="C5" i="7"/>
  <c r="P14" i="62"/>
  <c r="Z6" i="34"/>
  <c r="D13" i="63"/>
  <c r="Z121" i="34"/>
  <c r="P18" i="63"/>
  <c r="K5" i="72"/>
  <c r="Y42" i="41"/>
  <c r="E20" i="64"/>
  <c r="D12" i="66"/>
  <c r="K16" i="41"/>
  <c r="AI16" i="34"/>
  <c r="AI149" i="34"/>
  <c r="D16" i="64"/>
  <c r="F19" i="42"/>
  <c r="C11" i="66"/>
  <c r="M17" i="67"/>
  <c r="P28" i="66"/>
  <c r="N13" i="66"/>
  <c r="F28" i="64"/>
  <c r="M23" i="42"/>
  <c r="N17" i="42"/>
  <c r="P19" i="41"/>
  <c r="P18" i="67"/>
  <c r="C17" i="72"/>
  <c r="Z173" i="34"/>
  <c r="E17" i="72"/>
  <c r="C14" i="64"/>
  <c r="Z107" i="34"/>
  <c r="Z166" i="34"/>
  <c r="AJ57" i="34"/>
  <c r="N24" i="42"/>
  <c r="N22" i="62"/>
  <c r="M25" i="65"/>
  <c r="AJ56" i="34"/>
  <c r="P27" i="64"/>
  <c r="O13" i="63"/>
  <c r="Z156" i="34"/>
  <c r="L49" i="41"/>
  <c r="C25" i="64"/>
  <c r="Z11" i="34"/>
  <c r="AI39" i="34"/>
  <c r="AA181" i="34"/>
  <c r="O21" i="64"/>
  <c r="P13" i="63"/>
  <c r="F21" i="63"/>
  <c r="L13" i="41"/>
  <c r="M23" i="68"/>
  <c r="AA99" i="34"/>
  <c r="N16" i="67"/>
  <c r="N18" i="64"/>
  <c r="D27" i="67"/>
  <c r="M23" i="69"/>
  <c r="AA74" i="34"/>
  <c r="E11" i="42"/>
  <c r="AA129" i="34"/>
  <c r="B41" i="41"/>
  <c r="L9" i="41"/>
  <c r="M25" i="68"/>
  <c r="F21" i="62"/>
  <c r="M15" i="66"/>
  <c r="AI175" i="34"/>
  <c r="O13" i="64"/>
  <c r="D19" i="64"/>
  <c r="M23" i="63"/>
  <c r="E26" i="69"/>
  <c r="AA81" i="34"/>
  <c r="F17" i="64"/>
  <c r="M19" i="62"/>
  <c r="E13" i="72"/>
  <c r="Z34" i="34"/>
  <c r="N12" i="68"/>
  <c r="AJ112" i="34"/>
  <c r="D14" i="65"/>
  <c r="E14" i="67"/>
  <c r="Z143" i="34"/>
  <c r="D21" i="68"/>
  <c r="O21" i="65"/>
  <c r="B22" i="41"/>
  <c r="D26" i="68"/>
  <c r="F12" i="67"/>
  <c r="M27" i="63"/>
  <c r="D11" i="62"/>
  <c r="O28" i="67"/>
  <c r="F23" i="62"/>
  <c r="E26" i="67"/>
  <c r="C26" i="69"/>
  <c r="O24" i="42"/>
  <c r="E20" i="65"/>
  <c r="AI154" i="34"/>
  <c r="E14" i="63"/>
  <c r="AI76" i="34"/>
  <c r="AJ40" i="34"/>
  <c r="O15" i="65"/>
  <c r="C19" i="65"/>
  <c r="O20" i="62"/>
  <c r="F26" i="42"/>
  <c r="AI143" i="34"/>
  <c r="E8" i="72"/>
  <c r="P15" i="62"/>
  <c r="D14" i="72"/>
  <c r="AI28" i="34"/>
  <c r="O12" i="65"/>
  <c r="C33" i="41"/>
  <c r="E17" i="68"/>
  <c r="X36" i="41"/>
  <c r="D16" i="7"/>
  <c r="C14" i="62"/>
  <c r="D27" i="65"/>
  <c r="K42" i="41"/>
  <c r="M11" i="67"/>
  <c r="O24" i="68"/>
  <c r="Z58" i="34"/>
  <c r="N27" i="67"/>
  <c r="P15" i="64"/>
  <c r="M16" i="69"/>
  <c r="C39" i="41"/>
  <c r="F12" i="66"/>
  <c r="C18" i="42"/>
  <c r="M14" i="42"/>
  <c r="AA97" i="34"/>
  <c r="O28" i="42"/>
  <c r="C23" i="66"/>
  <c r="N20" i="65"/>
  <c r="E18" i="72"/>
  <c r="P20" i="67"/>
  <c r="C24" i="63"/>
  <c r="C27" i="69"/>
  <c r="AA149" i="34"/>
  <c r="F13" i="63"/>
  <c r="N15" i="67"/>
  <c r="A16" i="77"/>
  <c r="AI84" i="34"/>
  <c r="P12" i="41"/>
  <c r="Z19" i="34"/>
  <c r="O16" i="67"/>
  <c r="M28" i="67"/>
  <c r="C15" i="74"/>
  <c r="AI108" i="34"/>
  <c r="N13" i="42"/>
  <c r="D15" i="68"/>
  <c r="N13" i="62"/>
  <c r="Y34" i="41"/>
  <c r="AA104" i="34"/>
  <c r="Z55" i="34"/>
  <c r="N13" i="64"/>
  <c r="E26" i="65"/>
  <c r="L34" i="41"/>
  <c r="N15" i="65"/>
  <c r="N19" i="64"/>
  <c r="F20" i="64"/>
  <c r="F14" i="42"/>
  <c r="P14" i="69"/>
  <c r="AA6" i="34"/>
  <c r="C19" i="41"/>
  <c r="D23" i="63"/>
  <c r="B20" i="41"/>
  <c r="AI87" i="34"/>
  <c r="AA143" i="34"/>
  <c r="M24" i="65"/>
  <c r="AI78" i="34"/>
  <c r="Z82" i="34"/>
  <c r="F12" i="72"/>
  <c r="M22" i="62"/>
  <c r="M18" i="65"/>
  <c r="AI38" i="34"/>
  <c r="B19" i="41"/>
  <c r="C27" i="62"/>
  <c r="O23" i="66"/>
  <c r="AJ67" i="34"/>
  <c r="AA148" i="34"/>
  <c r="P12" i="66"/>
  <c r="D11" i="64"/>
  <c r="O22" i="67"/>
  <c r="C11" i="62"/>
  <c r="AJ126" i="34"/>
  <c r="P6" i="72" a="1"/>
  <c r="F17" i="66"/>
  <c r="L8" i="41"/>
  <c r="M21" i="62"/>
  <c r="P22" i="66"/>
  <c r="O24" i="66"/>
  <c r="N11" i="64"/>
  <c r="P19" i="65"/>
  <c r="O17" i="62"/>
  <c r="AJ145" i="34"/>
  <c r="A5" i="77"/>
  <c r="D14" i="68"/>
  <c r="AI136" i="34"/>
  <c r="N26" i="68"/>
  <c r="O22" i="64"/>
  <c r="AA64" i="34"/>
  <c r="Z81" i="34"/>
  <c r="AA12" i="34"/>
  <c r="I19" i="72"/>
  <c r="AA34" i="34"/>
  <c r="P25" i="66"/>
  <c r="Z153" i="34"/>
  <c r="AJ62" i="34"/>
  <c r="AI22" i="34"/>
  <c r="AJ14" i="34"/>
  <c r="O11" i="69"/>
  <c r="O28" i="69"/>
  <c r="N14" i="42"/>
  <c r="E23" i="67"/>
  <c r="F18" i="62"/>
  <c r="P19" i="67"/>
  <c r="AI86" i="34"/>
  <c r="D12" i="42"/>
  <c r="Z170" i="34"/>
  <c r="C26" i="66"/>
  <c r="D15" i="64"/>
  <c r="C22" i="68"/>
  <c r="O28" i="62"/>
  <c r="N22" i="63"/>
  <c r="P13" i="64"/>
  <c r="E27" i="64"/>
  <c r="I15" i="72"/>
  <c r="N18" i="62"/>
  <c r="AJ39" i="34"/>
  <c r="C7" i="72"/>
  <c r="D23" i="67"/>
  <c r="B49" i="41"/>
  <c r="AA62" i="34"/>
  <c r="P26" i="63"/>
  <c r="E24" i="64"/>
  <c r="Z114" i="34"/>
  <c r="P18" i="42"/>
  <c r="E12" i="68"/>
  <c r="D19" i="42"/>
  <c r="E11" i="69"/>
  <c r="N11" i="66"/>
  <c r="AI64" i="34"/>
  <c r="E17" i="65"/>
  <c r="AI129" i="34"/>
  <c r="AI113" i="34"/>
  <c r="M18" i="67"/>
  <c r="M22" i="66"/>
  <c r="D17" i="72"/>
  <c r="K18" i="72"/>
  <c r="O18" i="68"/>
  <c r="M14" i="65"/>
  <c r="P20" i="62"/>
  <c r="N14" i="64"/>
  <c r="M14" i="69"/>
  <c r="E21" i="63"/>
  <c r="D25" i="42"/>
  <c r="O13" i="66"/>
  <c r="O28" i="64"/>
  <c r="N26" i="66"/>
  <c r="M19" i="72" a="1"/>
  <c r="Z33" i="34"/>
  <c r="N15" i="64"/>
  <c r="O23" i="65"/>
  <c r="B21" i="41"/>
  <c r="Z110" i="34"/>
  <c r="C24" i="67"/>
  <c r="E20" i="68"/>
  <c r="K21" i="41"/>
  <c r="Z109" i="34"/>
  <c r="F18" i="69"/>
  <c r="Y37" i="41"/>
  <c r="Z77" i="34"/>
  <c r="D12" i="65"/>
  <c r="AA109" i="34"/>
  <c r="Z113" i="34"/>
  <c r="N25" i="62"/>
  <c r="C26" i="63"/>
  <c r="C11" i="63"/>
  <c r="D20" i="64"/>
  <c r="P24" i="68"/>
  <c r="AA63" i="34"/>
  <c r="Z136" i="34"/>
  <c r="C15" i="66"/>
  <c r="D15" i="63"/>
  <c r="J15" i="72"/>
  <c r="O22" i="63"/>
  <c r="M21" i="65"/>
  <c r="K38" i="41"/>
  <c r="AA121" i="34"/>
  <c r="F26" i="65"/>
  <c r="AI19" i="34"/>
  <c r="F15" i="62"/>
  <c r="C15" i="69"/>
  <c r="E24" i="69"/>
  <c r="AJ44" i="34"/>
  <c r="AJ135" i="34"/>
  <c r="C5" i="72"/>
  <c r="C27" i="63"/>
  <c r="AA35" i="34"/>
  <c r="N12" i="66"/>
  <c r="B48" i="41"/>
  <c r="D13" i="7"/>
  <c r="K19" i="72"/>
  <c r="J13" i="72"/>
  <c r="AA110" i="34"/>
  <c r="O15" i="72" a="1"/>
  <c r="M22" i="69"/>
  <c r="M14" i="68"/>
  <c r="O16" i="62"/>
  <c r="D26" i="63"/>
  <c r="J7" i="72"/>
  <c r="X38" i="41"/>
  <c r="M19" i="66"/>
  <c r="N25" i="67"/>
  <c r="AI11" i="34"/>
  <c r="D19" i="65"/>
  <c r="AI66" i="34"/>
  <c r="C20" i="66"/>
  <c r="N17" i="62"/>
  <c r="B40" i="41"/>
  <c r="O12" i="42"/>
  <c r="F11" i="65"/>
  <c r="J12" i="72"/>
  <c r="AJ103" i="34"/>
  <c r="P12" i="62"/>
  <c r="AI166" i="34"/>
  <c r="C14" i="69"/>
  <c r="F19" i="72"/>
  <c r="B36" i="41"/>
  <c r="AA154" i="34"/>
  <c r="K47" i="41"/>
  <c r="X44" i="41"/>
  <c r="N16" i="66"/>
  <c r="AJ64" i="34"/>
  <c r="AJ100" i="34"/>
  <c r="F25" i="62"/>
  <c r="E19" i="69"/>
  <c r="AI122" i="34"/>
  <c r="O9" i="72" a="1"/>
  <c r="P26" i="68"/>
  <c r="D10" i="72"/>
  <c r="Z103" i="34"/>
  <c r="O26" i="65"/>
  <c r="Z128" i="34"/>
  <c r="E26" i="42"/>
  <c r="Q31" i="46"/>
  <c r="AA29" i="34"/>
  <c r="K10" i="72"/>
  <c r="E25" i="62"/>
  <c r="AI125" i="34"/>
  <c r="D16" i="62"/>
  <c r="C18" i="64"/>
  <c r="P21" i="68"/>
  <c r="N28" i="62"/>
  <c r="C26" i="42"/>
  <c r="C13" i="67"/>
  <c r="AJ19" i="34"/>
  <c r="D20" i="62"/>
  <c r="AI10" i="34"/>
  <c r="AJ137" i="34"/>
  <c r="E20" i="69"/>
  <c r="F25" i="42"/>
  <c r="C18" i="66"/>
  <c r="O14" i="68"/>
  <c r="X47" i="41"/>
  <c r="O11" i="89"/>
  <c r="O18" i="69"/>
  <c r="AJ180" i="34"/>
  <c r="N12" i="64"/>
  <c r="N20" i="64"/>
  <c r="Z66" i="34"/>
  <c r="D17" i="7"/>
  <c r="M22" i="68"/>
  <c r="D18" i="62"/>
  <c r="M17" i="72" a="1"/>
  <c r="AJ167" i="34"/>
  <c r="A17" i="77"/>
  <c r="J18" i="72"/>
  <c r="AA15" i="34"/>
  <c r="A3" i="77"/>
  <c r="M24" i="64"/>
  <c r="O27" i="68"/>
  <c r="C14" i="63"/>
  <c r="E11" i="67"/>
  <c r="AI21" i="34"/>
  <c r="P21" i="62"/>
  <c r="C19" i="42"/>
  <c r="AJ82" i="34"/>
  <c r="F21" i="64"/>
  <c r="I12" i="72"/>
  <c r="AI121" i="34"/>
  <c r="Z21" i="34"/>
  <c r="D6" i="7"/>
  <c r="P13" i="68"/>
  <c r="Y45" i="41"/>
  <c r="E13" i="63"/>
  <c r="M15" i="68"/>
  <c r="N23" i="68"/>
  <c r="C15" i="41"/>
  <c r="C21" i="68"/>
  <c r="O20" i="67"/>
  <c r="E24" i="62"/>
  <c r="X32" i="41"/>
  <c r="E27" i="65"/>
  <c r="F28" i="63"/>
  <c r="AJ159" i="34"/>
  <c r="O22" i="42"/>
  <c r="C4" i="7"/>
  <c r="K35" i="41"/>
  <c r="AJ171" i="34"/>
  <c r="E12" i="69"/>
  <c r="Y48" i="41"/>
  <c r="P22" i="63"/>
  <c r="E27" i="69"/>
  <c r="D17" i="67"/>
  <c r="D20" i="66"/>
  <c r="N16" i="65"/>
  <c r="K13" i="72"/>
  <c r="C27" i="65"/>
  <c r="AI131" i="34"/>
  <c r="D19" i="63"/>
  <c r="D20" i="42"/>
  <c r="F13" i="42"/>
  <c r="E12" i="64"/>
  <c r="Z159" i="34"/>
  <c r="B16" i="41"/>
  <c r="A15" i="77"/>
  <c r="B46" i="41"/>
  <c r="AI81" i="34"/>
  <c r="P24" i="66"/>
  <c r="I10" i="72"/>
  <c r="E12" i="72"/>
  <c r="Z176" i="34"/>
  <c r="E22" i="66"/>
  <c r="AI103" i="34"/>
  <c r="O18" i="66"/>
  <c r="B8" i="41"/>
  <c r="F9" i="72"/>
  <c r="AJ105" i="34"/>
  <c r="P11" i="68"/>
  <c r="Z80" i="34"/>
  <c r="AA177" i="34"/>
  <c r="N21" i="66"/>
  <c r="F14" i="63"/>
  <c r="AA122" i="34"/>
  <c r="F14" i="68"/>
  <c r="M26" i="66"/>
  <c r="O25" i="66"/>
  <c r="E26" i="68"/>
  <c r="AJ16" i="34"/>
  <c r="E4" i="72"/>
  <c r="AA87" i="34"/>
  <c r="AI171" i="34"/>
  <c r="C17" i="7"/>
  <c r="B12" i="41"/>
  <c r="AI112" i="34"/>
  <c r="O23" i="63"/>
  <c r="O11" i="62"/>
  <c r="N28" i="64"/>
  <c r="F6" i="72"/>
  <c r="N28" i="63"/>
  <c r="AA54" i="34"/>
  <c r="C23" i="69"/>
  <c r="AA5" i="34"/>
  <c r="M12" i="64"/>
  <c r="X45" i="41"/>
  <c r="N24" i="62"/>
  <c r="F20" i="68"/>
  <c r="O14" i="64"/>
  <c r="AJ129" i="34"/>
  <c r="Z10" i="34"/>
  <c r="E21" i="66"/>
  <c r="C25" i="65"/>
  <c r="P11" i="67"/>
  <c r="F16" i="62"/>
  <c r="K46" i="41"/>
  <c r="AJ146" i="34"/>
  <c r="M16" i="63"/>
  <c r="AJ88" i="34"/>
  <c r="F13" i="62"/>
  <c r="Z120" i="34"/>
  <c r="AA103" i="34"/>
  <c r="F26" i="69"/>
  <c r="Z31" i="34"/>
  <c r="D26" i="64"/>
  <c r="F22" i="42"/>
  <c r="M18" i="66"/>
  <c r="Z42" i="34"/>
  <c r="O11" i="41"/>
  <c r="N18" i="69"/>
  <c r="P17" i="64"/>
  <c r="M11" i="66"/>
  <c r="Z168" i="34"/>
  <c r="N25" i="69"/>
  <c r="F17" i="62"/>
  <c r="D17" i="62"/>
  <c r="AJ160" i="34"/>
  <c r="AI80" i="34"/>
  <c r="D20" i="69"/>
  <c r="P12" i="42"/>
  <c r="D24" i="67"/>
  <c r="C25" i="42"/>
  <c r="C7" i="41"/>
  <c r="D14" i="67"/>
  <c r="O12" i="69"/>
  <c r="F16" i="65"/>
  <c r="AA28" i="34"/>
  <c r="E19" i="64"/>
  <c r="D15" i="66"/>
  <c r="F23" i="64"/>
  <c r="D7" i="72"/>
  <c r="D17" i="69"/>
  <c r="O27" i="64"/>
  <c r="AJ76" i="34"/>
  <c r="O26" i="67"/>
  <c r="C12" i="42"/>
  <c r="P9" i="72" a="1"/>
  <c r="AA10" i="34"/>
  <c r="N14" i="68"/>
  <c r="E11" i="65"/>
  <c r="P21" i="69"/>
  <c r="AA146" i="34"/>
  <c r="P26" i="65"/>
  <c r="P28" i="69"/>
  <c r="L24" i="41"/>
  <c r="P15" i="69"/>
  <c r="O22" i="62"/>
  <c r="O13" i="41"/>
  <c r="AI97" i="34"/>
  <c r="N26" i="67"/>
  <c r="E18" i="64"/>
  <c r="N27" i="42"/>
  <c r="O25" i="67"/>
  <c r="M18" i="72" a="1"/>
  <c r="AJ53" i="34"/>
  <c r="C41" i="41"/>
  <c r="B35" i="41"/>
  <c r="P28" i="42"/>
  <c r="D9" i="72"/>
  <c r="M28" i="63"/>
  <c r="AI6" i="34"/>
  <c r="E6" i="72"/>
  <c r="M19" i="64"/>
  <c r="N13" i="67"/>
  <c r="D12" i="69"/>
  <c r="AA40" i="34"/>
  <c r="D28" i="42"/>
  <c r="AA170" i="34"/>
  <c r="P19" i="42"/>
  <c r="AA13" i="34"/>
  <c r="F28" i="65"/>
  <c r="P24" i="63"/>
  <c r="AJ45" i="34"/>
  <c r="O21" i="41"/>
  <c r="N13" i="69"/>
  <c r="Z154" i="34"/>
  <c r="AJ98" i="34"/>
  <c r="C20" i="41"/>
  <c r="D24" i="64"/>
  <c r="D13" i="64"/>
  <c r="E25" i="64"/>
  <c r="E23" i="65"/>
  <c r="M5" i="72" a="1"/>
  <c r="P14" i="68"/>
  <c r="C19" i="62"/>
  <c r="M15" i="62"/>
  <c r="N28" i="65"/>
  <c r="I11" i="72"/>
  <c r="D11" i="66"/>
  <c r="F22" i="64"/>
  <c r="Z38" i="34"/>
  <c r="L40" i="41"/>
  <c r="O8" i="41"/>
  <c r="AJ22" i="34"/>
  <c r="P17" i="63"/>
  <c r="M27" i="68"/>
  <c r="O18" i="62"/>
  <c r="C21" i="65"/>
  <c r="Z43" i="34"/>
  <c r="AJ134" i="34"/>
  <c r="D24" i="65"/>
  <c r="F28" i="67"/>
  <c r="AJ30" i="34"/>
  <c r="AJ59" i="34"/>
  <c r="F16" i="69"/>
  <c r="Z149" i="34"/>
  <c r="C23" i="64"/>
  <c r="P18" i="68"/>
  <c r="Z67" i="34"/>
  <c r="AA75" i="34"/>
  <c r="F23" i="63"/>
  <c r="K12" i="72"/>
  <c r="Z83" i="34"/>
  <c r="D9" i="7"/>
  <c r="K19" i="41"/>
  <c r="Z88" i="34"/>
  <c r="AI111" i="34"/>
  <c r="C20" i="63"/>
  <c r="M17" i="42"/>
  <c r="N19" i="63"/>
  <c r="AI180" i="34"/>
  <c r="P14" i="64"/>
  <c r="L22" i="41"/>
  <c r="L39" i="41"/>
  <c r="O16" i="90"/>
  <c r="A4" i="77"/>
  <c r="P16" i="65"/>
  <c r="C18" i="41"/>
  <c r="Z102" i="34"/>
  <c r="AJ113" i="34"/>
  <c r="AI182" i="34"/>
  <c r="M16" i="65"/>
  <c r="M26" i="69"/>
  <c r="M27" i="64"/>
  <c r="X48" i="41"/>
  <c r="Z15" i="34"/>
  <c r="P13" i="42"/>
  <c r="O23" i="41"/>
  <c r="O23" i="62"/>
  <c r="M28" i="69"/>
  <c r="Z130" i="34"/>
  <c r="F19" i="62"/>
  <c r="AI107" i="34"/>
  <c r="P17" i="69"/>
  <c r="F22" i="67"/>
  <c r="AJ81" i="34"/>
  <c r="D25" i="68"/>
  <c r="Y36" i="41"/>
  <c r="AA59" i="34"/>
  <c r="AJ8" i="34"/>
  <c r="C13" i="41"/>
  <c r="D13" i="66"/>
  <c r="D23" i="69"/>
  <c r="K9" i="72"/>
  <c r="C18" i="67"/>
  <c r="N28" i="42"/>
  <c r="P23" i="62"/>
  <c r="C16" i="64"/>
  <c r="P9" i="41"/>
  <c r="D12" i="7"/>
  <c r="AI89" i="34"/>
  <c r="AI145" i="34"/>
  <c r="N23" i="65"/>
  <c r="P25" i="69"/>
  <c r="D13" i="62"/>
  <c r="M17" i="69"/>
  <c r="P11" i="63"/>
  <c r="O11" i="66"/>
  <c r="D17" i="42"/>
  <c r="P14" i="41"/>
  <c r="D13" i="68"/>
  <c r="C19" i="72"/>
  <c r="B39" i="41"/>
  <c r="M11" i="62"/>
  <c r="K39" i="41"/>
  <c r="E19" i="72"/>
  <c r="F25" i="64"/>
  <c r="Z90" i="34"/>
  <c r="AJ36" i="34"/>
  <c r="N24" i="68"/>
  <c r="Z60" i="34"/>
  <c r="F24" i="66"/>
  <c r="N24" i="66"/>
  <c r="C20" i="69"/>
  <c r="N23" i="42"/>
  <c r="M14" i="66"/>
  <c r="AA85" i="34"/>
  <c r="M28" i="42"/>
  <c r="D18" i="72"/>
  <c r="P13" i="66"/>
  <c r="P12" i="67"/>
  <c r="D15" i="62"/>
  <c r="AI183" i="34"/>
  <c r="M11" i="42"/>
  <c r="F14" i="67"/>
  <c r="M20" i="42"/>
  <c r="P24" i="62"/>
  <c r="P22" i="65"/>
  <c r="C30" i="74"/>
  <c r="AA86" i="34"/>
  <c r="P11" i="72" a="1"/>
  <c r="N11" i="65"/>
  <c r="AJ181" i="34"/>
  <c r="M12" i="63"/>
  <c r="C21" i="67"/>
  <c r="K22" i="41"/>
  <c r="Z180" i="34"/>
  <c r="M19" i="42"/>
  <c r="P24" i="69"/>
  <c r="O17" i="68"/>
  <c r="M26" i="68"/>
  <c r="L12" i="41"/>
  <c r="C11" i="69"/>
  <c r="AJ182" i="34"/>
  <c r="D18" i="69"/>
  <c r="D22" i="68"/>
  <c r="M18" i="68"/>
  <c r="C18" i="69"/>
  <c r="C25" i="67"/>
  <c r="AJ172" i="34"/>
  <c r="M27" i="67"/>
  <c r="C13" i="69"/>
  <c r="N18" i="68"/>
  <c r="C24" i="41"/>
  <c r="F20" i="65"/>
  <c r="AI45" i="34"/>
  <c r="C14" i="41"/>
  <c r="C13" i="63"/>
  <c r="D24" i="62"/>
  <c r="P5" i="72" a="1"/>
  <c r="O22" i="68"/>
  <c r="N23" i="67"/>
  <c r="X41" i="41"/>
  <c r="P23" i="66"/>
  <c r="F12" i="64"/>
  <c r="E22" i="69"/>
  <c r="D19" i="72"/>
  <c r="D28" i="66"/>
  <c r="C9" i="72"/>
  <c r="B9" i="41"/>
  <c r="P14" i="42"/>
  <c r="P21" i="66"/>
  <c r="O12" i="62"/>
  <c r="L36" i="41"/>
  <c r="O21" i="67"/>
  <c r="F24" i="62"/>
  <c r="O26" i="66"/>
  <c r="C17" i="68"/>
  <c r="O16" i="42"/>
  <c r="C17" i="67"/>
  <c r="Y47" i="41"/>
  <c r="E25" i="42"/>
  <c r="C25" i="69"/>
  <c r="Z174" i="34"/>
  <c r="C23" i="62"/>
  <c r="AJ75" i="34"/>
  <c r="AJ85" i="34"/>
  <c r="M24" i="42"/>
  <c r="M20" i="62"/>
  <c r="D21" i="64"/>
  <c r="X43" i="41"/>
  <c r="Z125" i="34"/>
  <c r="K45" i="41"/>
  <c r="N16" i="62"/>
  <c r="AA19" i="34"/>
  <c r="M13" i="66"/>
  <c r="Y32" i="41"/>
  <c r="B32" i="41"/>
  <c r="C15" i="63"/>
  <c r="C16" i="66"/>
  <c r="AJ106" i="34"/>
  <c r="M23" i="66"/>
  <c r="L43" i="41"/>
  <c r="F12" i="65"/>
  <c r="M20" i="68"/>
  <c r="M6" i="72" a="1"/>
  <c r="AJ79" i="34"/>
  <c r="AI12" i="34"/>
  <c r="P18" i="72" a="1"/>
  <c r="M14" i="67"/>
  <c r="E15" i="42"/>
  <c r="K37" i="41"/>
  <c r="E28" i="68"/>
  <c r="P14" i="67"/>
  <c r="AJ10" i="34"/>
  <c r="P26" i="66"/>
  <c r="M21" i="42"/>
  <c r="N17" i="64"/>
  <c r="D14" i="7"/>
  <c r="AI60" i="34"/>
  <c r="D10" i="7"/>
  <c r="D13" i="65"/>
  <c r="C27" i="64"/>
  <c r="AA126" i="34"/>
  <c r="C18" i="63"/>
  <c r="C19" i="66"/>
  <c r="D7" i="7"/>
  <c r="A7" i="77"/>
  <c r="C13" i="64"/>
  <c r="F20" i="62"/>
  <c r="O18" i="63"/>
  <c r="O17" i="69"/>
  <c r="E5" i="72"/>
  <c r="AA179" i="34"/>
  <c r="P23" i="63"/>
  <c r="AA14" i="34"/>
  <c r="O24" i="67"/>
  <c r="P13" i="69"/>
  <c r="F17" i="67"/>
  <c r="D26" i="67"/>
  <c r="Z183" i="34"/>
  <c r="O15" i="68"/>
  <c r="N27" i="69"/>
  <c r="O15" i="42"/>
  <c r="C6" i="7"/>
  <c r="B15" i="41"/>
  <c r="E13" i="65"/>
  <c r="AJ17" i="34"/>
  <c r="D21" i="65"/>
  <c r="N11" i="68"/>
  <c r="O20" i="66"/>
  <c r="E12" i="42"/>
  <c r="Z53" i="34"/>
  <c r="AI15" i="34"/>
  <c r="K9" i="41"/>
  <c r="AI91" i="34"/>
  <c r="O20" i="41"/>
  <c r="AI36" i="34"/>
  <c r="D28" i="65"/>
  <c r="AA128" i="34"/>
  <c r="AJ104" i="34"/>
  <c r="X33" i="41"/>
  <c r="A9" i="77"/>
  <c r="AJ54" i="34"/>
  <c r="AJ149" i="34"/>
  <c r="O12" i="72" a="1"/>
  <c r="D23" i="68"/>
  <c r="E25" i="68"/>
  <c r="F13" i="66"/>
  <c r="P27" i="63"/>
  <c r="C24" i="66"/>
  <c r="B43" i="41"/>
  <c r="C10" i="74"/>
  <c r="D14" i="69"/>
  <c r="AJ42" i="34"/>
  <c r="M13" i="67"/>
  <c r="F15" i="64"/>
  <c r="AA167" i="34"/>
  <c r="Y49" i="41"/>
  <c r="AI18" i="34"/>
  <c r="F20" i="67"/>
  <c r="C29" i="74"/>
  <c r="M26" i="62"/>
  <c r="O28" i="66"/>
  <c r="O21" i="62"/>
  <c r="O26" i="69"/>
  <c r="P23" i="69"/>
  <c r="AA31" i="34"/>
  <c r="M17" i="64"/>
  <c r="K41" i="41"/>
  <c r="AI174" i="34"/>
  <c r="F19" i="64"/>
  <c r="Z52" i="34"/>
  <c r="F5" i="72"/>
  <c r="C19" i="64"/>
  <c r="E19" i="68"/>
  <c r="P25" i="68"/>
  <c r="O23" i="69"/>
  <c r="AA17" i="34"/>
  <c r="P27" i="62"/>
  <c r="N13" i="65"/>
  <c r="X42" i="41"/>
  <c r="O21" i="69"/>
  <c r="AI32" i="34"/>
  <c r="E14" i="64"/>
  <c r="O17" i="42"/>
  <c r="F27" i="63"/>
  <c r="P20" i="69"/>
  <c r="O17" i="64"/>
  <c r="AJ128" i="34"/>
  <c r="Z20" i="34"/>
  <c r="F21" i="67"/>
  <c r="AI99" i="34"/>
  <c r="AA160" i="34"/>
  <c r="P23" i="68"/>
  <c r="E15" i="69"/>
  <c r="M22" i="65"/>
  <c r="C16" i="65"/>
  <c r="O27" i="63"/>
  <c r="O15" i="67"/>
  <c r="Z28" i="34"/>
  <c r="E20" i="42"/>
  <c r="N23" i="64"/>
  <c r="AI75" i="34"/>
  <c r="AJ178" i="34"/>
  <c r="AJ7" i="34"/>
  <c r="E22" i="65"/>
  <c r="E12" i="67"/>
  <c r="D23" i="64"/>
  <c r="B10" i="41"/>
  <c r="P22" i="68"/>
  <c r="D17" i="68"/>
  <c r="Z122" i="34"/>
  <c r="K43" i="41"/>
  <c r="M7" i="72" a="1"/>
  <c r="K44" i="41"/>
  <c r="P22" i="69"/>
  <c r="B38" i="41"/>
  <c r="AA180" i="34"/>
  <c r="Z87" i="34"/>
  <c r="M27" i="62"/>
  <c r="O12" i="63"/>
  <c r="O26" i="63"/>
  <c r="D13" i="69"/>
  <c r="P19" i="64"/>
  <c r="M19" i="69"/>
  <c r="O15" i="63"/>
  <c r="AI130" i="34"/>
  <c r="D20" i="65"/>
  <c r="N24" i="64"/>
  <c r="M28" i="62"/>
  <c r="M16" i="67"/>
  <c r="B34" i="41"/>
  <c r="F13" i="68"/>
  <c r="AJ13" i="34"/>
  <c r="D16" i="65"/>
  <c r="E26" i="62"/>
  <c r="C11" i="74"/>
  <c r="Z36" i="34"/>
  <c r="M24" i="69"/>
  <c r="E15" i="72"/>
  <c r="P25" i="42"/>
  <c r="C14" i="42"/>
  <c r="D21" i="67"/>
  <c r="E27" i="63"/>
  <c r="C35" i="41"/>
  <c r="AI152" i="34"/>
  <c r="AJ9" i="34"/>
  <c r="L21" i="41"/>
  <c r="E24" i="66"/>
  <c r="D27" i="62"/>
  <c r="Y46" i="41"/>
  <c r="K15" i="72"/>
  <c r="E27" i="66"/>
  <c r="C24" i="65"/>
  <c r="Z134" i="34"/>
  <c r="F16" i="68"/>
  <c r="P24" i="67"/>
  <c r="M15" i="72" a="1"/>
  <c r="AA123" i="34"/>
  <c r="F11" i="67"/>
  <c r="D21" i="69"/>
  <c r="Z160" i="34"/>
  <c r="N12" i="67"/>
  <c r="AJ28" i="34"/>
  <c r="O13" i="68"/>
  <c r="F27" i="65"/>
  <c r="B23" i="41"/>
  <c r="AJ51" i="34"/>
  <c r="D17" i="64"/>
  <c r="O12" i="64"/>
  <c r="AJ169" i="34"/>
  <c r="L14" i="41"/>
  <c r="M21" i="66"/>
  <c r="AA66" i="34"/>
  <c r="F13" i="69"/>
  <c r="AA145" i="34"/>
  <c r="D18" i="68"/>
  <c r="Z40" i="34"/>
  <c r="O27" i="69"/>
  <c r="F14" i="64"/>
  <c r="M15" i="65"/>
  <c r="AA89" i="34"/>
  <c r="AJ65" i="34"/>
  <c r="C17" i="69"/>
  <c r="D12" i="63"/>
  <c r="AA32" i="34"/>
  <c r="N12" i="62"/>
  <c r="P12" i="63"/>
  <c r="P25" i="63"/>
  <c r="O16" i="41"/>
  <c r="O17" i="65"/>
  <c r="D19" i="67"/>
  <c r="D27" i="64"/>
  <c r="F24" i="65"/>
  <c r="D28" i="62"/>
  <c r="AJ175" i="34"/>
  <c r="F21" i="65"/>
  <c r="O19" i="41"/>
  <c r="C20" i="68"/>
  <c r="C37" i="41"/>
  <c r="E20" i="66"/>
  <c r="C11" i="72"/>
  <c r="P24" i="42"/>
  <c r="P28" i="65"/>
  <c r="C20" i="42"/>
  <c r="Z51" i="34"/>
  <c r="P8" i="41"/>
  <c r="D19" i="62"/>
  <c r="F15" i="63"/>
  <c r="M25" i="64"/>
  <c r="N17" i="65"/>
  <c r="F21" i="66"/>
  <c r="D22" i="42"/>
  <c r="F14" i="66"/>
  <c r="AI133" i="34"/>
  <c r="M26" i="63"/>
  <c r="K40" i="41"/>
  <c r="O14" i="66"/>
  <c r="C16" i="62"/>
  <c r="AI120" i="34"/>
  <c r="E13" i="68"/>
  <c r="E12" i="63"/>
  <c r="E16" i="72"/>
  <c r="AA30" i="34"/>
  <c r="P27" i="42"/>
  <c r="F26" i="64"/>
  <c r="N13" i="68"/>
  <c r="D19" i="68"/>
  <c r="AJ111" i="34"/>
  <c r="O26" i="62"/>
  <c r="Z100" i="34"/>
  <c r="P16" i="64"/>
  <c r="E28" i="63"/>
  <c r="D15" i="72"/>
  <c r="C28" i="66"/>
  <c r="K48" i="41"/>
  <c r="J4" i="72"/>
  <c r="M11" i="68"/>
  <c r="C12" i="63"/>
  <c r="C24" i="42"/>
  <c r="AJ31" i="34"/>
  <c r="F16" i="72"/>
  <c r="Z158" i="34"/>
  <c r="F25" i="67"/>
  <c r="K12" i="41"/>
  <c r="E15" i="66"/>
  <c r="F14" i="69"/>
  <c r="E7" i="72"/>
  <c r="N17" i="66"/>
  <c r="I5" i="72"/>
  <c r="M14" i="64"/>
  <c r="AJ101" i="34"/>
  <c r="O24" i="65"/>
  <c r="B13" i="41"/>
  <c r="Z108" i="34"/>
  <c r="F28" i="62"/>
  <c r="Z64" i="34"/>
  <c r="C20" i="67"/>
  <c r="AA120" i="34"/>
  <c r="D23" i="42"/>
  <c r="C46" i="41"/>
  <c r="M13" i="63"/>
  <c r="C18" i="65"/>
  <c r="F25" i="66"/>
  <c r="L11" i="41"/>
  <c r="E19" i="66"/>
  <c r="M17" i="63"/>
  <c r="F26" i="66"/>
  <c r="F7" i="72"/>
  <c r="P27" i="68"/>
  <c r="N18" i="42"/>
  <c r="M11" i="63"/>
  <c r="C26" i="64"/>
  <c r="C28" i="42"/>
  <c r="AA151" i="34"/>
  <c r="Z175" i="34"/>
  <c r="Z123" i="34"/>
  <c r="AJ123" i="34"/>
  <c r="AI54" i="34"/>
  <c r="O15" i="64"/>
  <c r="O16" i="68"/>
  <c r="C13" i="68"/>
  <c r="P17" i="68"/>
  <c r="D14" i="62"/>
  <c r="D11" i="63"/>
  <c r="AJ108" i="34"/>
  <c r="AA56" i="34"/>
  <c r="AI104" i="34"/>
  <c r="F21" i="68"/>
  <c r="D19" i="69"/>
  <c r="C49" i="41"/>
  <c r="B45" i="41"/>
  <c r="AJ66" i="34"/>
  <c r="AA150" i="34"/>
  <c r="F25" i="69"/>
  <c r="AJ5" i="34"/>
  <c r="C23" i="63"/>
  <c r="E12" i="62"/>
  <c r="Z179" i="34"/>
  <c r="AI62" i="34"/>
  <c r="AI90" i="34"/>
  <c r="AJ168" i="34"/>
  <c r="N18" i="63"/>
  <c r="K20" i="41"/>
  <c r="AI42" i="34"/>
  <c r="E20" i="63"/>
  <c r="AJ136" i="34"/>
  <c r="D23" i="65"/>
  <c r="E18" i="67"/>
  <c r="P13" i="62"/>
  <c r="C22" i="66"/>
  <c r="M25" i="62"/>
  <c r="N12" i="42"/>
  <c r="C8" i="7"/>
  <c r="D15" i="67"/>
  <c r="P17" i="42"/>
  <c r="P19" i="63"/>
  <c r="C26" i="68"/>
  <c r="O25" i="63"/>
  <c r="AJ130" i="34"/>
  <c r="O20" i="69"/>
  <c r="O6" i="72" a="1"/>
  <c r="L7" i="41"/>
  <c r="AA36" i="34"/>
  <c r="C28" i="68"/>
  <c r="E21" i="69"/>
  <c r="M25" i="66"/>
  <c r="N22" i="64"/>
  <c r="N14" i="65"/>
  <c r="F11" i="42"/>
  <c r="E19" i="65"/>
  <c r="P21" i="65"/>
  <c r="AI173" i="34"/>
  <c r="C16" i="67"/>
  <c r="K11" i="72"/>
  <c r="Y33" i="41"/>
  <c r="E27" i="68"/>
  <c r="Z152" i="34"/>
  <c r="M16" i="64"/>
  <c r="E26" i="66"/>
  <c r="C11" i="64"/>
  <c r="P18" i="41"/>
  <c r="Z105" i="34"/>
  <c r="C16" i="41"/>
  <c r="Z29" i="34"/>
  <c r="P20" i="66"/>
  <c r="N26" i="65"/>
  <c r="O11" i="67"/>
  <c r="AI151" i="34"/>
  <c r="C15" i="68"/>
  <c r="P27" i="67"/>
  <c r="D20" i="67"/>
  <c r="AA130" i="34"/>
  <c r="D16" i="42"/>
  <c r="D18" i="67"/>
  <c r="D25" i="64"/>
  <c r="N24" i="65"/>
  <c r="P20" i="41"/>
  <c r="D13" i="67"/>
  <c r="M16" i="66"/>
  <c r="AA133" i="34"/>
  <c r="AA38" i="34"/>
  <c r="D16" i="69"/>
  <c r="F21" i="42"/>
  <c r="AA135" i="34"/>
  <c r="O14" i="67"/>
  <c r="F23" i="42"/>
  <c r="AA174" i="34"/>
  <c r="F28" i="69"/>
  <c r="AJ32" i="34"/>
  <c r="AA113" i="34"/>
  <c r="AJ18" i="34"/>
  <c r="F24" i="42"/>
  <c r="AJ6" i="34"/>
  <c r="C25" i="63"/>
  <c r="Z144" i="34"/>
  <c r="F27" i="64"/>
  <c r="E28" i="65"/>
  <c r="AA98" i="34"/>
  <c r="Z37" i="34"/>
  <c r="F22" i="63"/>
  <c r="N22" i="42"/>
  <c r="P22" i="62"/>
  <c r="M13" i="42"/>
  <c r="E28" i="66"/>
  <c r="M15" i="63"/>
  <c r="AI147" i="34"/>
  <c r="M12" i="62"/>
  <c r="F23" i="69"/>
  <c r="N24" i="69"/>
  <c r="AA80" i="34"/>
  <c r="E25" i="65"/>
  <c r="F24" i="64"/>
  <c r="J6" i="72"/>
  <c r="AA178" i="34"/>
  <c r="E28" i="67"/>
  <c r="D17" i="63"/>
  <c r="P24" i="64"/>
  <c r="D21" i="42"/>
  <c r="A13" i="77"/>
  <c r="AA22" i="34"/>
  <c r="M21" i="69"/>
  <c r="M25" i="69"/>
  <c r="N22" i="69"/>
  <c r="E22" i="64"/>
  <c r="M13" i="65"/>
  <c r="M18" i="42"/>
  <c r="Z101" i="34"/>
  <c r="AI101" i="34"/>
  <c r="N11" i="62"/>
  <c r="C24" i="62"/>
  <c r="M25" i="63"/>
  <c r="AA106" i="34"/>
  <c r="D25" i="69"/>
  <c r="C24" i="69"/>
  <c r="AA131" i="34"/>
  <c r="E15" i="62"/>
  <c r="F12" i="69"/>
  <c r="K36" i="41"/>
  <c r="N11" i="63"/>
  <c r="N16" i="68"/>
  <c r="AJ148" i="34"/>
  <c r="O28" i="68"/>
  <c r="M12" i="72" a="1"/>
  <c r="Z150" i="34"/>
  <c r="E19" i="42"/>
  <c r="F11" i="69"/>
  <c r="E9" i="72"/>
  <c r="AA157" i="34"/>
  <c r="F8" i="72"/>
  <c r="AJ151" i="34"/>
  <c r="B37" i="41"/>
  <c r="D22" i="69"/>
  <c r="Z78" i="34"/>
  <c r="P20" i="63"/>
  <c r="N27" i="68"/>
  <c r="M28" i="68"/>
  <c r="AJ90" i="34"/>
  <c r="K14" i="72"/>
  <c r="Z97" i="34"/>
  <c r="N26" i="69"/>
  <c r="L19" i="41"/>
  <c r="X34" i="41"/>
  <c r="C17" i="63"/>
  <c r="E17" i="67"/>
  <c r="M13" i="62"/>
  <c r="Z99" i="34"/>
  <c r="X39" i="41"/>
  <c r="Z147" i="34"/>
  <c r="C19" i="68"/>
  <c r="P13" i="67"/>
  <c r="O18" i="67"/>
  <c r="E12" i="66"/>
  <c r="Z8" i="34"/>
  <c r="D12" i="67"/>
  <c r="O18" i="42"/>
  <c r="C38" i="41"/>
  <c r="Z157" i="34"/>
  <c r="C14" i="67"/>
  <c r="N24" i="67"/>
  <c r="AJ179" i="34"/>
  <c r="N14" i="62"/>
  <c r="E15" i="65"/>
  <c r="D14" i="63"/>
  <c r="Z17" i="34"/>
  <c r="M18" i="69"/>
  <c r="F13" i="64"/>
  <c r="M11" i="64"/>
  <c r="F18" i="66"/>
  <c r="AJ58" i="34"/>
  <c r="D22" i="63"/>
  <c r="AJ84" i="34"/>
  <c r="Z112" i="34"/>
  <c r="N19" i="69"/>
  <c r="E24" i="67"/>
  <c r="AJ55" i="34"/>
  <c r="Z75" i="34"/>
  <c r="K24" i="41"/>
  <c r="F11" i="72"/>
  <c r="K6" i="72"/>
  <c r="E24" i="42"/>
  <c r="E21" i="62"/>
  <c r="E26" i="64"/>
  <c r="C27" i="66"/>
  <c r="O19" i="63"/>
  <c r="P19" i="69"/>
  <c r="AI178" i="34"/>
  <c r="Z44" i="34"/>
  <c r="M15" i="64"/>
  <c r="M28" i="64"/>
  <c r="F24" i="67"/>
  <c r="P7" i="72" a="1"/>
  <c r="AI63" i="34"/>
  <c r="F22" i="69"/>
  <c r="F27" i="69"/>
  <c r="F24" i="63"/>
  <c r="I16" i="72"/>
  <c r="O24" i="69"/>
  <c r="C12" i="67"/>
  <c r="M16" i="62"/>
  <c r="D25" i="65"/>
  <c r="N19" i="42"/>
  <c r="D12" i="64"/>
  <c r="B47" i="41"/>
  <c r="C9" i="7"/>
  <c r="D20" i="63"/>
  <c r="N13" i="63"/>
  <c r="P17" i="72" a="1"/>
  <c r="P27" i="65"/>
  <c r="P11" i="66"/>
  <c r="N27" i="64"/>
  <c r="C25" i="62"/>
  <c r="AJ114" i="34"/>
  <c r="E18" i="66"/>
  <c r="C20" i="64"/>
  <c r="Z7" i="34"/>
  <c r="M15" i="42"/>
  <c r="O15" i="69"/>
  <c r="AI13" i="34"/>
  <c r="P23" i="41"/>
  <c r="N23" i="63"/>
  <c r="AI5" i="34"/>
  <c r="AJ41" i="34"/>
  <c r="F20" i="63"/>
  <c r="P16" i="67"/>
  <c r="AI137" i="34"/>
  <c r="I9" i="72"/>
  <c r="P22" i="41"/>
  <c r="P19" i="68"/>
  <c r="AA147" i="34"/>
  <c r="C23" i="65"/>
  <c r="M19" i="67"/>
  <c r="D18" i="63"/>
  <c r="E20" i="67"/>
  <c r="AA158" i="34"/>
  <c r="C19" i="67"/>
  <c r="F15" i="65"/>
  <c r="P23" i="65"/>
  <c r="D19" i="66"/>
  <c r="AA41" i="34"/>
  <c r="Z76" i="34"/>
  <c r="M14" i="63"/>
  <c r="AI135" i="34"/>
  <c r="AA173" i="34"/>
  <c r="O22" i="69"/>
  <c r="Z84" i="34"/>
  <c r="C11" i="41"/>
  <c r="D16" i="67"/>
  <c r="F14" i="65"/>
  <c r="E15" i="64"/>
  <c r="AI14" i="34"/>
  <c r="E11" i="64"/>
  <c r="P18" i="62"/>
  <c r="F15" i="67"/>
  <c r="Z12" i="34"/>
  <c r="N24" i="63"/>
  <c r="AA101" i="34"/>
  <c r="M24" i="67"/>
  <c r="O14" i="41"/>
  <c r="AA159" i="34"/>
  <c r="AJ110" i="34"/>
  <c r="Z169" i="34"/>
  <c r="C17" i="65"/>
  <c r="C17" i="41"/>
  <c r="AI17" i="34"/>
  <c r="AJ68" i="34"/>
  <c r="AI132" i="34"/>
  <c r="AJ20" i="34"/>
  <c r="J10" i="72"/>
  <c r="D8" i="7"/>
  <c r="O10" i="41"/>
  <c r="P26" i="64"/>
  <c r="AJ132" i="34"/>
  <c r="Z59" i="34"/>
  <c r="O20" i="63"/>
  <c r="C23" i="42"/>
  <c r="F20" i="66"/>
  <c r="AA166" i="34"/>
  <c r="P12" i="72" a="1"/>
  <c r="E22" i="62"/>
  <c r="M26" i="65"/>
  <c r="B11" i="41"/>
  <c r="AA134" i="34"/>
  <c r="E13" i="42"/>
  <c r="O11" i="64"/>
  <c r="N15" i="63"/>
  <c r="E27" i="62"/>
  <c r="P19" i="66"/>
  <c r="F10" i="72"/>
  <c r="O27" i="42"/>
  <c r="D12" i="72"/>
  <c r="E23" i="66"/>
  <c r="L17" i="41"/>
  <c r="O16" i="63"/>
  <c r="C8" i="74"/>
  <c r="P26" i="67"/>
  <c r="E21" i="68"/>
  <c r="Z22" i="34"/>
  <c r="Y38" i="41"/>
  <c r="O21" i="68"/>
  <c r="F17" i="65"/>
  <c r="AJ37" i="34"/>
  <c r="L44" i="41"/>
  <c r="N21" i="64"/>
  <c r="AA102" i="34"/>
  <c r="O17" i="41"/>
  <c r="N26" i="62"/>
  <c r="N11" i="42"/>
  <c r="M22" i="63"/>
  <c r="AI33" i="34"/>
  <c r="C12" i="68"/>
  <c r="M17" i="65"/>
  <c r="P20" i="65"/>
  <c r="P27" i="69"/>
  <c r="AI55" i="34"/>
  <c r="C6" i="72"/>
  <c r="N27" i="66"/>
  <c r="E14" i="62"/>
  <c r="C13" i="66"/>
  <c r="C21" i="42"/>
  <c r="N15" i="66"/>
  <c r="F20" i="42"/>
  <c r="AI127" i="34"/>
  <c r="D22" i="66"/>
  <c r="Z182" i="34"/>
  <c r="N11" i="69"/>
  <c r="AJ133" i="34"/>
  <c r="P23" i="42"/>
  <c r="O19" i="66"/>
  <c r="M28" i="66"/>
  <c r="AA44" i="34"/>
  <c r="P17" i="62"/>
  <c r="P14" i="66"/>
  <c r="AI100" i="34"/>
  <c r="C12" i="69"/>
  <c r="M21" i="64"/>
  <c r="F11" i="62"/>
  <c r="AA132" i="34"/>
  <c r="D5" i="7"/>
  <c r="Z167" i="34"/>
  <c r="E17" i="62"/>
  <c r="AA155" i="34"/>
  <c r="AI172" i="34"/>
  <c r="F14" i="62"/>
  <c r="D16" i="72"/>
  <c r="Z181" i="34"/>
  <c r="D16" i="66"/>
  <c r="AA90" i="34"/>
  <c r="O23" i="42"/>
  <c r="N18" i="65"/>
  <c r="AJ150" i="34"/>
  <c r="L46" i="41"/>
  <c r="E14" i="66"/>
  <c r="C16" i="42"/>
  <c r="AJ131" i="34"/>
  <c r="AJ166" i="34"/>
  <c r="C21" i="64"/>
  <c r="O15" i="62"/>
  <c r="AI35" i="34"/>
  <c r="D12" i="62"/>
  <c r="K34" i="41"/>
  <c r="AJ152" i="34"/>
  <c r="M12" i="66"/>
  <c r="M19" i="65"/>
  <c r="L20" i="41"/>
  <c r="D4" i="72"/>
  <c r="AJ173" i="34"/>
  <c r="P18" i="69"/>
  <c r="L35" i="41"/>
  <c r="AI109" i="34"/>
  <c r="D11" i="72"/>
  <c r="E23" i="69"/>
  <c r="K15" i="41"/>
  <c r="E13" i="69"/>
  <c r="O18" i="72" a="1"/>
  <c r="P17" i="67"/>
  <c r="M27" i="65"/>
  <c r="AJ91" i="34"/>
  <c r="D26" i="69"/>
  <c r="AA37" i="34"/>
  <c r="K17" i="72"/>
  <c r="J5" i="72"/>
  <c r="N16" i="69"/>
  <c r="N25" i="64"/>
  <c r="F17" i="68"/>
  <c r="L38" i="41"/>
  <c r="M19" i="63"/>
  <c r="AA78" i="34"/>
  <c r="F15" i="66"/>
  <c r="AJ183" i="34"/>
  <c r="N19" i="62"/>
  <c r="J16" i="72"/>
  <c r="P17" i="66"/>
  <c r="AJ77" i="34"/>
  <c r="AJ80" i="34"/>
  <c r="C12" i="64"/>
  <c r="N20" i="62"/>
  <c r="L15" i="41"/>
  <c r="K13" i="41"/>
  <c r="O22" i="65"/>
  <c r="P28" i="63"/>
  <c r="Z148" i="34"/>
  <c r="AA58" i="34"/>
  <c r="D12" i="68"/>
  <c r="O13" i="65"/>
  <c r="AA114" i="34"/>
  <c r="P17" i="65"/>
  <c r="E15" i="63"/>
  <c r="D25" i="62"/>
  <c r="N17" i="63"/>
  <c r="P23" i="67"/>
  <c r="C22" i="42"/>
  <c r="F22" i="65"/>
  <c r="E22" i="63"/>
  <c r="O20" i="65"/>
  <c r="O16" i="66"/>
  <c r="N20" i="66"/>
  <c r="O11" i="63"/>
  <c r="AA108" i="34"/>
  <c r="N16" i="63"/>
  <c r="P15" i="72" a="1"/>
  <c r="E17" i="63"/>
  <c r="D17" i="65"/>
  <c r="C21" i="62"/>
  <c r="F28" i="42"/>
  <c r="AI34" i="34"/>
  <c r="P10" i="41"/>
  <c r="Z178" i="34"/>
  <c r="M12" i="65"/>
  <c r="P12" i="64"/>
  <c r="E19" i="63"/>
  <c r="O11" i="72" a="1"/>
  <c r="F15" i="69"/>
  <c r="M24" i="63"/>
  <c r="F28" i="68"/>
  <c r="F23" i="68"/>
  <c r="F18" i="68"/>
  <c r="AA169" i="34"/>
  <c r="E21" i="42"/>
  <c r="O19" i="67"/>
  <c r="AI7" i="34"/>
  <c r="I13" i="72"/>
  <c r="D17" i="66"/>
  <c r="M16" i="72" a="1"/>
  <c r="AA43" i="34"/>
  <c r="AA53" i="34"/>
  <c r="AI123" i="34"/>
  <c r="Z172" i="34"/>
  <c r="F17" i="69"/>
  <c r="AI77" i="34"/>
  <c r="E23" i="64"/>
  <c r="E25" i="63"/>
  <c r="C17" i="62"/>
  <c r="M20" i="67"/>
  <c r="F25" i="65"/>
  <c r="C28" i="69"/>
  <c r="AJ60" i="34"/>
  <c r="C12" i="41"/>
  <c r="C32" i="41"/>
  <c r="P26" i="69"/>
  <c r="N19" i="66"/>
  <c r="C11" i="42"/>
  <c r="N22" i="66"/>
  <c r="D14" i="64"/>
  <c r="D16" i="68"/>
  <c r="O25" i="69"/>
  <c r="P25" i="64"/>
  <c r="AI158" i="34"/>
  <c r="N20" i="68"/>
  <c r="P16" i="42"/>
  <c r="L47" i="41"/>
  <c r="O13" i="62"/>
  <c r="D15" i="7"/>
  <c r="Z135" i="34"/>
  <c r="O23" i="67"/>
  <c r="AA65" i="34"/>
  <c r="F23" i="65"/>
  <c r="M23" i="65"/>
  <c r="D22" i="67"/>
  <c r="I14" i="72"/>
  <c r="O21" i="66"/>
  <c r="C40" i="41"/>
  <c r="M27" i="66"/>
  <c r="P17" i="41"/>
  <c r="C44" i="41"/>
  <c r="N27" i="63"/>
  <c r="F19" i="63"/>
  <c r="AA79" i="34"/>
  <c r="C21" i="41"/>
  <c r="F26" i="67"/>
  <c r="K4" i="72"/>
  <c r="AA61" i="34"/>
  <c r="AA84" i="34"/>
  <c r="D23" i="66"/>
  <c r="M18" i="64"/>
  <c r="Z111" i="34"/>
  <c r="F14" i="72"/>
  <c r="M15" i="69"/>
  <c r="N20" i="42"/>
  <c r="O19" i="65"/>
  <c r="C18" i="74"/>
  <c r="E11" i="66"/>
  <c r="AA55" i="34"/>
  <c r="O20" i="42"/>
  <c r="C8" i="41"/>
  <c r="AA168" i="34"/>
  <c r="C18" i="68"/>
  <c r="N28" i="67"/>
  <c r="AJ29" i="34"/>
  <c r="M24" i="66"/>
  <c r="E20" i="62"/>
  <c r="X37" i="41"/>
  <c r="D21" i="63"/>
  <c r="K18" i="41"/>
  <c r="Y35" i="41"/>
  <c r="Y43" i="41"/>
  <c r="AA16" i="34"/>
  <c r="J9" i="72"/>
  <c r="C12" i="72"/>
  <c r="K7" i="41"/>
  <c r="AJ97" i="34"/>
  <c r="Y39" i="41"/>
  <c r="Z14" i="34"/>
  <c r="AA11" i="34"/>
  <c r="AJ12" i="34"/>
  <c r="O11" i="65"/>
  <c r="Z16" i="34"/>
  <c r="P22" i="67"/>
  <c r="L10" i="41"/>
  <c r="E15" i="67"/>
  <c r="M17" i="62"/>
  <c r="D15" i="69"/>
  <c r="AJ86" i="34"/>
  <c r="E21" i="64"/>
  <c r="AA137" i="34"/>
  <c r="AI159" i="34"/>
  <c r="N14" i="69"/>
  <c r="C19" i="63"/>
  <c r="Y40" i="41"/>
  <c r="E27" i="67"/>
  <c r="M11" i="72" a="1"/>
  <c r="Z63" i="34"/>
  <c r="P13" i="41"/>
  <c r="Z45" i="34"/>
  <c r="C45" i="41"/>
  <c r="Z89" i="34"/>
  <c r="AA136" i="34"/>
  <c r="AJ15" i="34"/>
  <c r="M21" i="63"/>
  <c r="P28" i="67"/>
  <c r="N27" i="62"/>
  <c r="Z127" i="34"/>
  <c r="C10" i="72"/>
  <c r="N21" i="68"/>
  <c r="C18" i="62"/>
  <c r="Z35" i="34"/>
  <c r="AA176" i="34"/>
  <c r="AI41" i="34"/>
  <c r="Z98" i="34"/>
  <c r="E17" i="64"/>
  <c r="L41" i="41"/>
  <c r="Z62" i="34"/>
  <c r="P11" i="62"/>
  <c r="K10" i="41"/>
  <c r="E23" i="63"/>
  <c r="N23" i="69"/>
  <c r="P14" i="65"/>
  <c r="D27" i="69"/>
  <c r="B18" i="41"/>
  <c r="M15" i="67"/>
  <c r="Z30" i="34"/>
  <c r="E11" i="62"/>
  <c r="C13" i="72"/>
  <c r="Z57" i="34"/>
  <c r="M17" i="68"/>
  <c r="N22" i="65"/>
  <c r="AA67" i="34"/>
  <c r="AI170" i="34"/>
  <c r="AJ156" i="34"/>
  <c r="AJ52" i="34"/>
  <c r="J19" i="72"/>
  <c r="M20" i="63"/>
  <c r="C23" i="41"/>
  <c r="AA127" i="34"/>
  <c r="F12" i="68"/>
  <c r="K11" i="41"/>
  <c r="F24" i="69"/>
  <c r="O16" i="72" a="1"/>
  <c r="E13" i="66"/>
  <c r="C9" i="41"/>
  <c r="AA156" i="34"/>
  <c r="Z86" i="34"/>
  <c r="N21" i="42"/>
  <c r="O16" i="69"/>
  <c r="D24" i="68"/>
  <c r="N21" i="69"/>
  <c r="AJ107" i="34"/>
  <c r="C11" i="65"/>
  <c r="O16" i="64"/>
  <c r="E17" i="42"/>
  <c r="AA57" i="34"/>
  <c r="K14" i="41"/>
  <c r="Z146" i="34"/>
  <c r="Z106" i="34"/>
  <c r="N26" i="42"/>
  <c r="F25" i="68"/>
  <c r="F23" i="66"/>
  <c r="Z104" i="34"/>
  <c r="A10" i="77"/>
  <c r="F18" i="63"/>
  <c r="E18" i="42"/>
  <c r="Z145" i="34"/>
  <c r="AI53" i="34"/>
  <c r="P26" i="62"/>
  <c r="Z133" i="34"/>
  <c r="AA52" i="34"/>
  <c r="F11" i="68"/>
  <c r="P18" i="66"/>
  <c r="M26" i="42"/>
  <c r="N15" i="69"/>
  <c r="J8" i="72"/>
  <c r="M16" i="68"/>
  <c r="N14" i="67"/>
  <c r="E25" i="67"/>
  <c r="O14" i="62"/>
  <c r="C28" i="62"/>
  <c r="AI68" i="34"/>
  <c r="I4" i="72"/>
  <c r="N16" i="64"/>
  <c r="O22" i="41"/>
  <c r="P21" i="42"/>
  <c r="E14" i="42"/>
  <c r="O19" i="62"/>
  <c r="F22" i="66"/>
  <c r="O13" i="42"/>
  <c r="C23" i="68"/>
  <c r="AJ99" i="34"/>
  <c r="D4" i="7"/>
  <c r="N20" i="67"/>
  <c r="I6" i="72"/>
  <c r="O26" i="42"/>
  <c r="D22" i="65"/>
  <c r="Z124" i="34"/>
  <c r="AJ154" i="34"/>
  <c r="M16" i="42"/>
  <c r="C15" i="64"/>
  <c r="E23" i="68"/>
  <c r="P18" i="65"/>
  <c r="AJ176" i="34"/>
  <c r="N28" i="69"/>
  <c r="P16" i="63"/>
  <c r="D11" i="67"/>
  <c r="O24" i="64"/>
  <c r="C11" i="7"/>
  <c r="AI114" i="34"/>
  <c r="C27" i="67"/>
  <c r="O14" i="65"/>
  <c r="P20" i="42"/>
  <c r="C48" i="41"/>
  <c r="D25" i="63"/>
  <c r="C12" i="65"/>
  <c r="M27" i="42"/>
  <c r="N12" i="65"/>
  <c r="C11" i="67"/>
  <c r="M28" i="65"/>
  <c r="AI146" i="34"/>
  <c r="O20" i="68"/>
  <c r="C16" i="68"/>
  <c r="M9" i="72" a="1"/>
  <c r="M18" i="62"/>
  <c r="P24" i="41"/>
  <c r="C28" i="67"/>
  <c r="L42" i="41"/>
  <c r="N22" i="68"/>
  <c r="C14" i="65"/>
  <c r="O25" i="68"/>
  <c r="Z74" i="34"/>
  <c r="AI88" i="34"/>
  <c r="AA45" i="34"/>
  <c r="D15" i="42"/>
  <c r="AJ127" i="34"/>
  <c r="O12" i="68"/>
  <c r="K7" i="72"/>
  <c r="AA18" i="34"/>
  <c r="N11" i="67"/>
  <c r="F16" i="42"/>
  <c r="M26" i="64"/>
  <c r="AA182" i="34"/>
  <c r="AJ122" i="34"/>
  <c r="E28" i="42"/>
  <c r="AI150" i="34"/>
  <c r="M22" i="67"/>
  <c r="M23" i="62"/>
  <c r="AI160" i="34"/>
  <c r="P16" i="68"/>
  <c r="P21" i="63"/>
  <c r="AA39" i="34"/>
  <c r="J17" i="72"/>
  <c r="D28" i="68"/>
  <c r="L23" i="41"/>
  <c r="C16" i="72"/>
  <c r="F20" i="69"/>
  <c r="D20" i="68"/>
  <c r="C19" i="69"/>
  <c r="E21" i="67"/>
  <c r="O17" i="72" a="1"/>
  <c r="AI105" i="34"/>
  <c r="E23" i="62"/>
  <c r="O11" i="68"/>
  <c r="L37" i="41"/>
  <c r="E11" i="63"/>
  <c r="F25" i="63"/>
  <c r="D5" i="72"/>
  <c r="AI176" i="34"/>
  <c r="AI98" i="34"/>
  <c r="C21" i="66"/>
  <c r="AI74" i="34"/>
  <c r="C14" i="72"/>
  <c r="D26" i="42"/>
  <c r="F15" i="68"/>
  <c r="AJ63" i="34"/>
  <c r="E11" i="68"/>
  <c r="AA60" i="34"/>
  <c r="C7" i="7"/>
  <c r="F4" i="72"/>
  <c r="C25" i="66"/>
  <c r="N20" i="69"/>
  <c r="Z9" i="34"/>
  <c r="N27" i="65"/>
  <c r="AI148" i="34"/>
  <c r="Z41" i="34"/>
  <c r="C4" i="72"/>
  <c r="Z56" i="34"/>
  <c r="AI20" i="34"/>
  <c r="Y41" i="41"/>
  <c r="F26" i="63"/>
  <c r="M13" i="69"/>
  <c r="D24" i="63"/>
  <c r="C14" i="7"/>
  <c r="E17" i="69"/>
  <c r="AI177" i="34"/>
  <c r="Z132" i="34"/>
  <c r="C18" i="72"/>
  <c r="N21" i="67"/>
  <c r="O15" i="66"/>
  <c r="O12" i="67"/>
  <c r="B17" i="41"/>
  <c r="F16" i="63"/>
  <c r="B42" i="41"/>
  <c r="D13" i="72"/>
  <c r="AJ144" i="34"/>
  <c r="F15" i="42"/>
  <c r="N28" i="68"/>
  <c r="D24" i="66"/>
  <c r="AJ74" i="34"/>
  <c r="N25" i="68"/>
  <c r="E18" i="62"/>
  <c r="F16" i="64"/>
  <c r="M25" i="67"/>
  <c r="F27" i="68"/>
  <c r="O20" i="64"/>
  <c r="F19" i="67"/>
  <c r="O21" i="42"/>
  <c r="AJ147" i="34"/>
  <c r="M12" i="42"/>
  <c r="F23" i="67"/>
  <c r="K8" i="41"/>
  <c r="AA82" i="34"/>
  <c r="E25" i="69"/>
  <c r="AI57" i="34"/>
  <c r="AA153" i="34"/>
  <c r="E24" i="63"/>
  <c r="I7" i="72"/>
  <c r="D14" i="42"/>
  <c r="F15" i="72"/>
  <c r="D21" i="66"/>
  <c r="F27" i="67"/>
  <c r="O28" i="63"/>
  <c r="F24" i="68"/>
  <c r="AA175" i="34"/>
  <c r="Z137" i="34"/>
  <c r="AI82" i="34"/>
  <c r="C47" i="41"/>
  <c r="AI106" i="34"/>
  <c r="D18" i="66"/>
  <c r="P21" i="64"/>
  <c r="I8" i="72"/>
  <c r="O24" i="62"/>
  <c r="O22" i="66"/>
  <c r="AI31" i="34"/>
  <c r="O17" i="63"/>
  <c r="C28" i="65"/>
  <c r="F26" i="68"/>
  <c r="P11" i="41"/>
  <c r="E17" i="66"/>
  <c r="D18" i="42"/>
  <c r="L33" i="41"/>
  <c r="P19" i="72" a="1"/>
  <c r="C20" i="65"/>
  <c r="AI37" i="34"/>
  <c r="O26" i="64"/>
  <c r="AI181" i="34"/>
  <c r="C15" i="42"/>
  <c r="N26" i="64"/>
  <c r="P22" i="42"/>
  <c r="AI124" i="34"/>
  <c r="Y44" i="41"/>
  <c r="M24" i="62"/>
  <c r="F18" i="67"/>
  <c r="AA152" i="34"/>
  <c r="Z68" i="34"/>
  <c r="C12" i="62"/>
  <c r="N14" i="63"/>
  <c r="C13" i="42"/>
  <c r="C28" i="63"/>
  <c r="K17" i="41"/>
  <c r="AA91" i="34"/>
  <c r="AJ83" i="34"/>
  <c r="J11" i="72"/>
  <c r="O7" i="41"/>
  <c r="P16" i="69"/>
  <c r="O18" i="64"/>
  <c r="F18" i="65"/>
  <c r="B33" i="41"/>
  <c r="D18" i="64"/>
  <c r="C10" i="7"/>
  <c r="N25" i="65"/>
  <c r="AI110" i="34"/>
  <c r="AJ21" i="34"/>
  <c r="F18" i="64"/>
  <c r="C23" i="67"/>
  <c r="AJ78" i="34"/>
  <c r="P25" i="65"/>
  <c r="M13" i="68"/>
  <c r="N15" i="68"/>
  <c r="D28" i="63"/>
  <c r="P23" i="64"/>
  <c r="C14" i="68"/>
  <c r="D27" i="63"/>
  <c r="L18" i="41"/>
  <c r="N18" i="66"/>
  <c r="O15" i="41"/>
  <c r="O25" i="62"/>
  <c r="AI85" i="34"/>
  <c r="I17" i="72"/>
  <c r="P15" i="42"/>
  <c r="AJ120" i="34"/>
  <c r="P16" i="66"/>
  <c r="F19" i="66"/>
  <c r="D27" i="42"/>
  <c r="AJ143" i="34"/>
  <c r="N17" i="67"/>
  <c r="P15" i="41"/>
  <c r="C25" i="68"/>
  <c r="M12" i="68"/>
  <c r="AI169" i="34"/>
  <c r="P28" i="68"/>
  <c r="C26" i="67"/>
  <c r="O27" i="65"/>
  <c r="Z171" i="34"/>
  <c r="Z129" i="34"/>
  <c r="N26" i="63"/>
  <c r="N23" i="62"/>
  <c r="F13" i="72"/>
  <c r="E10" i="72"/>
  <c r="M23" i="67"/>
  <c r="M26" i="67"/>
  <c r="D28" i="64"/>
  <c r="O12" i="66"/>
  <c r="AJ61" i="34"/>
  <c r="AA51" i="34"/>
  <c r="D14" i="66"/>
  <c r="N25" i="66"/>
  <c r="AI167" i="34"/>
  <c r="P22" i="64"/>
  <c r="E15" i="68"/>
  <c r="AI83" i="34"/>
  <c r="B7" i="41"/>
  <c r="J14" i="72"/>
  <c r="P15" i="68"/>
  <c r="O9" i="41"/>
  <c r="M21" i="68"/>
  <c r="C8" i="72"/>
  <c r="C28" i="64"/>
  <c r="AJ153" i="34"/>
  <c r="P21" i="67"/>
  <c r="F21" i="69"/>
  <c r="N19" i="65"/>
  <c r="M20" i="65"/>
  <c r="D13" i="42"/>
  <c r="F12" i="42"/>
  <c r="F17" i="72"/>
  <c r="AJ33" i="34"/>
  <c r="X35" i="41"/>
  <c r="C22" i="63"/>
  <c r="P14" i="63"/>
  <c r="N12" i="69"/>
  <c r="P15" i="67"/>
  <c r="E28" i="62"/>
  <c r="P11" i="65"/>
  <c r="AJ35" i="34"/>
  <c r="AA112" i="34"/>
  <c r="C12" i="66"/>
  <c r="Z85" i="34"/>
  <c r="O18" i="41"/>
  <c r="M22" i="42"/>
  <c r="AI128" i="34"/>
  <c r="P25" i="62"/>
  <c r="AJ157" i="34"/>
  <c r="C27" i="68"/>
  <c r="D11" i="7"/>
  <c r="C27" i="42"/>
  <c r="Z39" i="34"/>
  <c r="D6" i="72"/>
  <c r="Z13" i="34"/>
  <c r="D26" i="62"/>
  <c r="E28" i="69"/>
  <c r="C21" i="63"/>
  <c r="D28" i="69"/>
  <c r="AA183" i="34"/>
  <c r="AI59" i="34"/>
  <c r="N17" i="69"/>
  <c r="C17" i="42"/>
  <c r="N21" i="63"/>
  <c r="AI30" i="34"/>
  <c r="AI43" i="34"/>
  <c r="M13" i="64"/>
  <c r="AA33" i="34"/>
  <c r="Z54" i="34"/>
  <c r="C22" i="67"/>
  <c r="E14" i="65"/>
  <c r="D11" i="65"/>
  <c r="AJ125" i="34"/>
  <c r="N17" i="68"/>
  <c r="E22" i="67"/>
  <c r="AA105" i="34"/>
  <c r="P16" i="62"/>
  <c r="E28" i="64"/>
  <c r="O28" i="65"/>
  <c r="C26" i="65"/>
  <c r="P20" i="68"/>
  <c r="AA77" i="34"/>
  <c r="AI156" i="34"/>
  <c r="M22" i="64"/>
  <c r="O19" i="42"/>
  <c r="O17" i="67"/>
  <c r="AI9" i="34"/>
  <c r="Z5" i="34"/>
  <c r="M25" i="42"/>
  <c r="AA100" i="34"/>
  <c r="O25" i="65"/>
  <c r="M27" i="69"/>
  <c r="AI168" i="34"/>
  <c r="F18" i="72"/>
  <c r="Z155" i="34"/>
  <c r="AA21" i="34"/>
  <c r="AJ174" i="34"/>
  <c r="P25" i="67"/>
  <c r="C43" i="41"/>
  <c r="M20" i="66"/>
  <c r="N18" i="67"/>
  <c r="O11" i="42"/>
  <c r="P12" i="65"/>
  <c r="K49" i="41"/>
  <c r="AA76" i="34"/>
  <c r="O25" i="42"/>
  <c r="Z61" i="34"/>
  <c r="N28" i="66"/>
  <c r="AJ124" i="34"/>
  <c r="E22" i="42"/>
  <c r="C17" i="66"/>
  <c r="N25" i="42"/>
  <c r="E18" i="69"/>
  <c r="N14" i="66"/>
  <c r="C15" i="65"/>
  <c r="C10" i="41"/>
  <c r="D27" i="68"/>
  <c r="P18" i="64"/>
  <c r="N20" i="63"/>
  <c r="M14" i="62"/>
  <c r="C13" i="65"/>
  <c r="C21" i="69"/>
  <c r="N23" i="66"/>
  <c r="M18" i="63"/>
  <c r="F12" i="62"/>
  <c r="AJ43" i="34"/>
  <c r="O27" i="62"/>
  <c r="AA172" i="34"/>
  <c r="P11" i="69"/>
  <c r="AI144" i="34"/>
  <c r="O19" i="64"/>
  <c r="F28" i="66"/>
  <c r="N12" i="63"/>
  <c r="C20" i="62"/>
  <c r="AA107" i="34"/>
  <c r="N21" i="65"/>
  <c r="K23" i="41"/>
  <c r="E18" i="68"/>
  <c r="E14" i="69"/>
  <c r="F17" i="63"/>
  <c r="O19" i="72" a="1"/>
  <c r="N22" i="67"/>
  <c r="Z91" i="34"/>
  <c r="AI126" i="34"/>
  <c r="AJ158" i="34"/>
  <c r="D24" i="42"/>
  <c r="D18" i="65"/>
  <c r="AA42" i="34"/>
  <c r="O26" i="68"/>
  <c r="K33" i="41"/>
  <c r="M17" i="66"/>
  <c r="F17" i="42"/>
  <c r="AI56" i="34"/>
  <c r="F12" i="63"/>
  <c r="AI44" i="34"/>
  <c r="C36" i="41"/>
  <c r="E18" i="63"/>
  <c r="O27" i="66"/>
  <c r="C24" i="64"/>
  <c r="C24" i="68"/>
  <c r="C16" i="7"/>
  <c r="L48" i="41"/>
  <c r="P16" i="41"/>
  <c r="O25" i="64"/>
  <c r="X49" i="41"/>
  <c r="C17" i="64"/>
  <c r="Z65" i="34"/>
  <c r="P28" i="62"/>
  <c r="E14" i="72"/>
  <c r="F22" i="68"/>
  <c r="AI134" i="34"/>
  <c r="P11" i="42"/>
  <c r="AA20" i="34"/>
  <c r="D11" i="42"/>
  <c r="C22" i="65"/>
  <c r="Z131" i="34"/>
  <c r="P11" i="64"/>
  <c r="D11" i="69"/>
  <c r="P27" i="66"/>
  <c r="E25" i="66"/>
  <c r="L32" i="41"/>
  <c r="F27" i="62"/>
  <c r="C16" i="69"/>
  <c r="F16" i="66"/>
  <c r="AI102" i="34"/>
  <c r="C16" i="63"/>
  <c r="X46" i="41"/>
  <c r="E19" i="67"/>
  <c r="AJ38" i="34"/>
  <c r="P15" i="66"/>
  <c r="K32" i="41"/>
  <c r="O23" i="68"/>
  <c r="D26" i="66"/>
  <c r="C26" i="62"/>
  <c r="AA9" i="34"/>
  <c r="C9" i="74"/>
  <c r="AI52" i="34"/>
  <c r="L45" i="41"/>
  <c r="O17" i="66"/>
  <c r="D25" i="67"/>
  <c r="P24" i="65"/>
  <c r="AJ87" i="34"/>
  <c r="E21" i="65"/>
  <c r="AA83" i="34"/>
  <c r="M12" i="69"/>
  <c r="AA144" i="34"/>
  <c r="AJ89" i="34"/>
  <c r="E14" i="68"/>
  <c r="D28" i="67"/>
  <c r="D8" i="72"/>
  <c r="C22" i="69"/>
  <c r="B14" i="41"/>
  <c r="AJ155" i="34"/>
  <c r="K8" i="72"/>
  <c r="AA171" i="34"/>
  <c r="O5" i="72" a="1"/>
  <c r="A14" i="77"/>
  <c r="N16" i="34"/>
  <c r="N15" i="34"/>
  <c r="N19" i="34"/>
  <c r="N11" i="34"/>
  <c r="W22" i="34"/>
  <c r="N17" i="34"/>
  <c r="W15" i="34"/>
  <c r="W9" i="34"/>
  <c r="V21" i="34"/>
  <c r="V6" i="34"/>
  <c r="W10" i="34"/>
  <c r="W6" i="34"/>
  <c r="W7" i="34"/>
  <c r="W12" i="34"/>
  <c r="V9" i="34"/>
  <c r="M5" i="34"/>
  <c r="M6" i="34"/>
  <c r="W16" i="34"/>
  <c r="W21" i="34"/>
  <c r="N7" i="34"/>
  <c r="M16" i="34"/>
  <c r="N20" i="34"/>
  <c r="W19" i="34"/>
  <c r="V7" i="34"/>
  <c r="V5" i="34"/>
  <c r="N14" i="34"/>
  <c r="V17" i="34"/>
  <c r="W14" i="34"/>
  <c r="V18" i="34"/>
  <c r="W8" i="34"/>
  <c r="M18" i="34"/>
  <c r="N21" i="34"/>
  <c r="M12" i="34"/>
  <c r="M8" i="34"/>
  <c r="M14" i="34"/>
  <c r="V8" i="34"/>
  <c r="W17" i="34"/>
  <c r="M17" i="34"/>
  <c r="M19" i="34"/>
  <c r="V19" i="34"/>
  <c r="M22" i="34"/>
  <c r="M15" i="34"/>
  <c r="M9" i="34"/>
  <c r="W5" i="34"/>
  <c r="M13" i="34"/>
  <c r="N18" i="34"/>
  <c r="M20" i="34"/>
  <c r="M21" i="34"/>
  <c r="M11" i="34"/>
  <c r="V10" i="34"/>
  <c r="V22" i="34"/>
  <c r="M7" i="34"/>
  <c r="W13" i="34"/>
  <c r="V14" i="34"/>
  <c r="V12" i="34"/>
  <c r="Q31" i="58"/>
  <c r="V16" i="34"/>
  <c r="V13" i="34"/>
  <c r="V11" i="34"/>
  <c r="N12" i="34"/>
  <c r="N6" i="34"/>
  <c r="N13" i="34"/>
  <c r="N10" i="34"/>
  <c r="N8" i="34"/>
  <c r="W18" i="34"/>
  <c r="V15" i="34"/>
  <c r="N22" i="34"/>
  <c r="V20" i="34"/>
  <c r="W11" i="34"/>
  <c r="W20" i="34"/>
  <c r="M10" i="34"/>
  <c r="N5" i="34"/>
  <c r="N9" i="34"/>
  <c r="Q31" i="59"/>
  <c r="O5" i="72" l="1"/>
  <c r="G14" i="41"/>
  <c r="H14" i="41" s="1"/>
  <c r="G22" i="69"/>
  <c r="K22" i="69"/>
  <c r="L22" i="69"/>
  <c r="H8" i="72"/>
  <c r="H28" i="67"/>
  <c r="I14" i="68"/>
  <c r="U12" i="69"/>
  <c r="V12" i="69"/>
  <c r="Q12" i="69"/>
  <c r="I21" i="65"/>
  <c r="T24" i="65"/>
  <c r="H25" i="67"/>
  <c r="S17" i="66"/>
  <c r="O23" i="74"/>
  <c r="K26" i="62"/>
  <c r="L26" i="62"/>
  <c r="G26" i="62"/>
  <c r="W26" i="62"/>
  <c r="H26" i="66"/>
  <c r="S23" i="68"/>
  <c r="T15" i="66"/>
  <c r="I19" i="67"/>
  <c r="G16" i="63"/>
  <c r="I16" i="63"/>
  <c r="L16" i="63"/>
  <c r="K16" i="63"/>
  <c r="W16" i="63"/>
  <c r="J16" i="66"/>
  <c r="I16" i="69"/>
  <c r="G16" i="69"/>
  <c r="L16" i="69"/>
  <c r="K16" i="69"/>
  <c r="J27" i="62"/>
  <c r="I25" i="66"/>
  <c r="W25" i="66"/>
  <c r="T27" i="66"/>
  <c r="H11" i="69"/>
  <c r="T11" i="64"/>
  <c r="AE131" i="34"/>
  <c r="K22" i="65"/>
  <c r="L22" i="65"/>
  <c r="G22" i="65"/>
  <c r="H11" i="42"/>
  <c r="T11" i="42"/>
  <c r="J22" i="68"/>
  <c r="T28" i="62"/>
  <c r="AE65" i="34"/>
  <c r="L17" i="64"/>
  <c r="G17" i="64"/>
  <c r="K17" i="64"/>
  <c r="S25" i="64"/>
  <c r="AV16" i="7"/>
  <c r="W24" i="68"/>
  <c r="L24" i="68"/>
  <c r="G24" i="68"/>
  <c r="K24" i="68"/>
  <c r="K24" i="64"/>
  <c r="L24" i="64"/>
  <c r="W24" i="64"/>
  <c r="G24" i="64"/>
  <c r="S27" i="66"/>
  <c r="I18" i="63"/>
  <c r="J12" i="63"/>
  <c r="J17" i="42"/>
  <c r="V17" i="66"/>
  <c r="Q17" i="66"/>
  <c r="U17" i="66"/>
  <c r="S26" i="68"/>
  <c r="H18" i="65"/>
  <c r="H24" i="42"/>
  <c r="AE91" i="34"/>
  <c r="R22" i="67"/>
  <c r="O19" i="72"/>
  <c r="J17" i="63"/>
  <c r="I14" i="69"/>
  <c r="I18" i="68"/>
  <c r="R21" i="65"/>
  <c r="W20" i="62"/>
  <c r="L20" i="62"/>
  <c r="G20" i="62"/>
  <c r="K20" i="62"/>
  <c r="R12" i="63"/>
  <c r="J28" i="66"/>
  <c r="S19" i="64"/>
  <c r="T11" i="69"/>
  <c r="S27" i="62"/>
  <c r="J12" i="62"/>
  <c r="Q18" i="63"/>
  <c r="V18" i="63"/>
  <c r="U18" i="63"/>
  <c r="R23" i="66"/>
  <c r="L21" i="69"/>
  <c r="G21" i="69"/>
  <c r="K21" i="69"/>
  <c r="W13" i="65"/>
  <c r="L13" i="65"/>
  <c r="G13" i="65"/>
  <c r="K13" i="65"/>
  <c r="Q14" i="62"/>
  <c r="V14" i="62"/>
  <c r="U14" i="62"/>
  <c r="R20" i="63"/>
  <c r="T18" i="64"/>
  <c r="H27" i="68"/>
  <c r="G15" i="65"/>
  <c r="W15" i="65"/>
  <c r="K15" i="65"/>
  <c r="L15" i="65"/>
  <c r="R14" i="66"/>
  <c r="I18" i="69"/>
  <c r="R25" i="42"/>
  <c r="G17" i="66"/>
  <c r="K17" i="66"/>
  <c r="L17" i="66"/>
  <c r="I22" i="42"/>
  <c r="R28" i="66"/>
  <c r="AE61" i="34"/>
  <c r="S25" i="42"/>
  <c r="T12" i="65"/>
  <c r="S11" i="42"/>
  <c r="R18" i="67"/>
  <c r="U20" i="66"/>
  <c r="Q20" i="66"/>
  <c r="V20" i="66"/>
  <c r="T25" i="67"/>
  <c r="AE155" i="34"/>
  <c r="V27" i="69"/>
  <c r="Q27" i="69"/>
  <c r="U27" i="69"/>
  <c r="S25" i="65"/>
  <c r="V25" i="42"/>
  <c r="U25" i="42"/>
  <c r="Q25" i="42"/>
  <c r="AE5" i="34"/>
  <c r="AF5" i="34" s="1"/>
  <c r="AH5" i="34" s="1"/>
  <c r="S17" i="67"/>
  <c r="S19" i="42"/>
  <c r="Q22" i="64"/>
  <c r="U22" i="64"/>
  <c r="V22" i="64"/>
  <c r="T20" i="68"/>
  <c r="L26" i="65"/>
  <c r="K26" i="65"/>
  <c r="G26" i="65"/>
  <c r="S28" i="65"/>
  <c r="I28" i="64"/>
  <c r="T16" i="62"/>
  <c r="I22" i="67"/>
  <c r="W22" i="67"/>
  <c r="R17" i="68"/>
  <c r="H11" i="65"/>
  <c r="W14" i="65"/>
  <c r="I14" i="65"/>
  <c r="L22" i="67"/>
  <c r="G22" i="67"/>
  <c r="K22" i="67"/>
  <c r="AE54" i="34"/>
  <c r="U13" i="64"/>
  <c r="V13" i="64"/>
  <c r="Q13" i="64"/>
  <c r="R21" i="63"/>
  <c r="K17" i="42"/>
  <c r="L17" i="42"/>
  <c r="G17" i="42"/>
  <c r="R17" i="69"/>
  <c r="H28" i="69"/>
  <c r="G21" i="63"/>
  <c r="L21" i="63"/>
  <c r="K21" i="63"/>
  <c r="I28" i="69"/>
  <c r="H26" i="62"/>
  <c r="AE13" i="34"/>
  <c r="H6" i="72"/>
  <c r="AE39" i="34"/>
  <c r="L27" i="42"/>
  <c r="K27" i="42"/>
  <c r="G27" i="42"/>
  <c r="E11" i="7"/>
  <c r="K27" i="68"/>
  <c r="G27" i="68"/>
  <c r="L27" i="68"/>
  <c r="T25" i="62"/>
  <c r="Q22" i="42"/>
  <c r="V22" i="42"/>
  <c r="U22" i="42"/>
  <c r="AE85" i="34"/>
  <c r="K12" i="66"/>
  <c r="W12" i="66"/>
  <c r="L12" i="66"/>
  <c r="G12" i="66"/>
  <c r="T11" i="65"/>
  <c r="I28" i="62"/>
  <c r="T15" i="67"/>
  <c r="R12" i="69"/>
  <c r="T14" i="63"/>
  <c r="K22" i="63"/>
  <c r="G22" i="63"/>
  <c r="L22" i="63"/>
  <c r="W22" i="63"/>
  <c r="J12" i="42"/>
  <c r="H13" i="42"/>
  <c r="U20" i="65"/>
  <c r="Q20" i="65"/>
  <c r="V20" i="65"/>
  <c r="R19" i="65"/>
  <c r="J21" i="69"/>
  <c r="T21" i="67"/>
  <c r="G28" i="64"/>
  <c r="L28" i="64"/>
  <c r="K28" i="64"/>
  <c r="W28" i="64"/>
  <c r="G8" i="72"/>
  <c r="U21" i="68"/>
  <c r="Q21" i="68"/>
  <c r="V21" i="68"/>
  <c r="T15" i="68"/>
  <c r="G7" i="41"/>
  <c r="H7" i="41" s="1"/>
  <c r="J7" i="41" s="1"/>
  <c r="W15" i="68"/>
  <c r="I15" i="68"/>
  <c r="T22" i="64"/>
  <c r="R25" i="66"/>
  <c r="H14" i="66"/>
  <c r="S12" i="66"/>
  <c r="H28" i="64"/>
  <c r="V26" i="67"/>
  <c r="U26" i="67"/>
  <c r="Q26" i="67"/>
  <c r="U23" i="67"/>
  <c r="V23" i="67"/>
  <c r="Q23" i="67"/>
  <c r="R23" i="62"/>
  <c r="R26" i="63"/>
  <c r="AE129" i="34"/>
  <c r="AE171" i="34"/>
  <c r="S27" i="65"/>
  <c r="L26" i="67"/>
  <c r="G26" i="67"/>
  <c r="K26" i="67"/>
  <c r="T28" i="68"/>
  <c r="V12" i="68"/>
  <c r="Q12" i="68"/>
  <c r="U12" i="68"/>
  <c r="G25" i="68"/>
  <c r="K25" i="68"/>
  <c r="L25" i="68"/>
  <c r="R17" i="67"/>
  <c r="H27" i="42"/>
  <c r="J19" i="66"/>
  <c r="T16" i="66"/>
  <c r="T15" i="42"/>
  <c r="S25" i="62"/>
  <c r="R18" i="66"/>
  <c r="H27" i="63"/>
  <c r="L14" i="68"/>
  <c r="W14" i="68"/>
  <c r="G14" i="68"/>
  <c r="K14" i="68"/>
  <c r="T23" i="64"/>
  <c r="H28" i="63"/>
  <c r="R15" i="68"/>
  <c r="U13" i="68"/>
  <c r="V13" i="68"/>
  <c r="Q13" i="68"/>
  <c r="T25" i="65"/>
  <c r="G23" i="67"/>
  <c r="L23" i="67"/>
  <c r="K23" i="67"/>
  <c r="W23" i="67"/>
  <c r="J18" i="64"/>
  <c r="R25" i="65"/>
  <c r="AV10" i="7"/>
  <c r="H18" i="64"/>
  <c r="G33" i="41"/>
  <c r="H34" i="41" s="1"/>
  <c r="J18" i="65"/>
  <c r="S18" i="64"/>
  <c r="T16" i="69"/>
  <c r="W28" i="63"/>
  <c r="K28" i="63"/>
  <c r="L28" i="63"/>
  <c r="G28" i="63"/>
  <c r="K13" i="42"/>
  <c r="G13" i="42"/>
  <c r="L13" i="42"/>
  <c r="R14" i="63"/>
  <c r="L12" i="62"/>
  <c r="W12" i="62"/>
  <c r="K12" i="62"/>
  <c r="G12" i="62"/>
  <c r="AE68" i="34"/>
  <c r="J18" i="67"/>
  <c r="Q24" i="62"/>
  <c r="V24" i="62"/>
  <c r="U24" i="62"/>
  <c r="T22" i="42"/>
  <c r="R26" i="64"/>
  <c r="G15" i="42"/>
  <c r="K15" i="42"/>
  <c r="L15" i="42"/>
  <c r="S26" i="64"/>
  <c r="K20" i="65"/>
  <c r="G20" i="65"/>
  <c r="L20" i="65"/>
  <c r="P19" i="72"/>
  <c r="H18" i="42"/>
  <c r="I17" i="66"/>
  <c r="W17" i="66"/>
  <c r="J26" i="68"/>
  <c r="L28" i="65"/>
  <c r="G28" i="65"/>
  <c r="K28" i="65"/>
  <c r="S17" i="63"/>
  <c r="S22" i="66"/>
  <c r="S24" i="62"/>
  <c r="T21" i="64"/>
  <c r="H18" i="66"/>
  <c r="AE137" i="34"/>
  <c r="J24" i="68"/>
  <c r="S28" i="63"/>
  <c r="J27" i="67"/>
  <c r="H21" i="66"/>
  <c r="H14" i="42"/>
  <c r="I24" i="63"/>
  <c r="I25" i="69"/>
  <c r="J23" i="67"/>
  <c r="U12" i="42"/>
  <c r="V12" i="42"/>
  <c r="Q12" i="42"/>
  <c r="S21" i="42"/>
  <c r="J19" i="67"/>
  <c r="S20" i="64"/>
  <c r="J27" i="68"/>
  <c r="Q25" i="67"/>
  <c r="V25" i="67"/>
  <c r="U25" i="67"/>
  <c r="J16" i="64"/>
  <c r="I18" i="62"/>
  <c r="R25" i="68"/>
  <c r="H24" i="66"/>
  <c r="R28" i="68"/>
  <c r="J15" i="42"/>
  <c r="H13" i="72"/>
  <c r="G42" i="41"/>
  <c r="H43" i="41" s="1"/>
  <c r="J16" i="63"/>
  <c r="G17" i="41"/>
  <c r="H17" i="41" s="1"/>
  <c r="S12" i="67"/>
  <c r="S15" i="66"/>
  <c r="R21" i="67"/>
  <c r="G18" i="72"/>
  <c r="AE132" i="34"/>
  <c r="I17" i="69"/>
  <c r="AV14" i="7"/>
  <c r="H24" i="63"/>
  <c r="Q13" i="69"/>
  <c r="U13" i="69"/>
  <c r="V13" i="69"/>
  <c r="J26" i="63"/>
  <c r="AE56" i="34"/>
  <c r="G4" i="72"/>
  <c r="AE41" i="34"/>
  <c r="R27" i="65"/>
  <c r="AE9" i="34"/>
  <c r="R20" i="69"/>
  <c r="K25" i="66"/>
  <c r="L25" i="66"/>
  <c r="G25" i="66"/>
  <c r="AV7" i="7"/>
  <c r="I11" i="68"/>
  <c r="W11" i="68"/>
  <c r="J15" i="68"/>
  <c r="H26" i="42"/>
  <c r="G14" i="72"/>
  <c r="L21" i="66"/>
  <c r="K21" i="66"/>
  <c r="G21" i="66"/>
  <c r="H5" i="72"/>
  <c r="J25" i="63"/>
  <c r="I11" i="63"/>
  <c r="W11" i="63"/>
  <c r="S11" i="68"/>
  <c r="I23" i="62"/>
  <c r="W23" i="62"/>
  <c r="O17" i="72"/>
  <c r="I21" i="67"/>
  <c r="L19" i="69"/>
  <c r="G19" i="69"/>
  <c r="K19" i="69"/>
  <c r="H20" i="68"/>
  <c r="J20" i="69"/>
  <c r="G16" i="72"/>
  <c r="H28" i="68"/>
  <c r="T21" i="63"/>
  <c r="T16" i="68"/>
  <c r="V23" i="62"/>
  <c r="U23" i="62"/>
  <c r="Q23" i="62"/>
  <c r="Q22" i="67"/>
  <c r="V22" i="67"/>
  <c r="U22" i="67"/>
  <c r="I28" i="42"/>
  <c r="U26" i="64"/>
  <c r="V26" i="64"/>
  <c r="Q26" i="64"/>
  <c r="J16" i="42"/>
  <c r="R11" i="67"/>
  <c r="S12" i="68"/>
  <c r="H15" i="42"/>
  <c r="AE74" i="34"/>
  <c r="AD74" i="34" s="1"/>
  <c r="AB74" i="34" s="1"/>
  <c r="S25" i="68"/>
  <c r="K14" i="65"/>
  <c r="G14" i="65"/>
  <c r="L14" i="65"/>
  <c r="R22" i="68"/>
  <c r="K28" i="67"/>
  <c r="L28" i="67"/>
  <c r="G28" i="67"/>
  <c r="U18" i="62"/>
  <c r="V18" i="62"/>
  <c r="Q18" i="62"/>
  <c r="M9" i="72"/>
  <c r="N9" i="72" s="1"/>
  <c r="G16" i="68"/>
  <c r="I16" i="68"/>
  <c r="W16" i="68"/>
  <c r="K16" i="68"/>
  <c r="L16" i="68"/>
  <c r="S20" i="68"/>
  <c r="U28" i="65"/>
  <c r="V28" i="65"/>
  <c r="Q28" i="65"/>
  <c r="K11" i="67"/>
  <c r="G11" i="67"/>
  <c r="L11" i="67"/>
  <c r="W11" i="67"/>
  <c r="R12" i="65"/>
  <c r="V27" i="42"/>
  <c r="U27" i="42"/>
  <c r="Q27" i="42"/>
  <c r="G12" i="65"/>
  <c r="K12" i="65"/>
  <c r="L12" i="65"/>
  <c r="H25" i="63"/>
  <c r="T20" i="42"/>
  <c r="S14" i="65"/>
  <c r="G27" i="67"/>
  <c r="K27" i="67"/>
  <c r="L27" i="67"/>
  <c r="W27" i="67"/>
  <c r="AV11" i="7"/>
  <c r="S24" i="64"/>
  <c r="H11" i="67"/>
  <c r="T16" i="63"/>
  <c r="R28" i="69"/>
  <c r="T18" i="65"/>
  <c r="I23" i="68"/>
  <c r="W23" i="68"/>
  <c r="G15" i="64"/>
  <c r="K15" i="64"/>
  <c r="L15" i="64"/>
  <c r="V16" i="42"/>
  <c r="Q16" i="42"/>
  <c r="U16" i="42"/>
  <c r="AE124" i="34"/>
  <c r="H22" i="65"/>
  <c r="S26" i="42"/>
  <c r="R20" i="67"/>
  <c r="E4" i="7"/>
  <c r="G23" i="68"/>
  <c r="K23" i="68"/>
  <c r="L23" i="68"/>
  <c r="S13" i="42"/>
  <c r="J22" i="66"/>
  <c r="S19" i="62"/>
  <c r="I14" i="42"/>
  <c r="T21" i="42"/>
  <c r="R16" i="64"/>
  <c r="W28" i="62"/>
  <c r="G28" i="62"/>
  <c r="L28" i="62"/>
  <c r="K28" i="62"/>
  <c r="S14" i="62"/>
  <c r="I25" i="67"/>
  <c r="R14" i="67"/>
  <c r="V16" i="68"/>
  <c r="Q16" i="68"/>
  <c r="U16" i="68"/>
  <c r="R15" i="69"/>
  <c r="V26" i="42"/>
  <c r="U26" i="42"/>
  <c r="Q26" i="42"/>
  <c r="T18" i="66"/>
  <c r="J11" i="68"/>
  <c r="AE133" i="34"/>
  <c r="T26" i="62"/>
  <c r="AE145" i="34"/>
  <c r="I18" i="42"/>
  <c r="J18" i="63"/>
  <c r="AE104" i="34"/>
  <c r="J23" i="66"/>
  <c r="J25" i="68"/>
  <c r="R26" i="42"/>
  <c r="AE106" i="34"/>
  <c r="AE146" i="34"/>
  <c r="I17" i="42"/>
  <c r="W17" i="42"/>
  <c r="S16" i="64"/>
  <c r="K11" i="65"/>
  <c r="W11" i="65"/>
  <c r="L11" i="65"/>
  <c r="G11" i="65"/>
  <c r="R21" i="69"/>
  <c r="H24" i="68"/>
  <c r="S16" i="69"/>
  <c r="R21" i="42"/>
  <c r="AE86" i="34"/>
  <c r="I13" i="66"/>
  <c r="W13" i="66"/>
  <c r="O16" i="72"/>
  <c r="J24" i="69"/>
  <c r="J12" i="68"/>
  <c r="Q20" i="63"/>
  <c r="V20" i="63"/>
  <c r="U20" i="63"/>
  <c r="R22" i="65"/>
  <c r="Q17" i="68"/>
  <c r="V17" i="68"/>
  <c r="U17" i="68"/>
  <c r="AE57" i="34"/>
  <c r="G13" i="72"/>
  <c r="W11" i="62"/>
  <c r="I11" i="62"/>
  <c r="AE30" i="34"/>
  <c r="V15" i="67"/>
  <c r="Q15" i="67"/>
  <c r="U15" i="67"/>
  <c r="G18" i="41"/>
  <c r="F18" i="41" s="1"/>
  <c r="H27" i="69"/>
  <c r="T14" i="65"/>
  <c r="R23" i="69"/>
  <c r="I23" i="63"/>
  <c r="W23" i="63"/>
  <c r="T11" i="62"/>
  <c r="AE62" i="34"/>
  <c r="I17" i="64"/>
  <c r="W17" i="64"/>
  <c r="AE98" i="34"/>
  <c r="AE35" i="34"/>
  <c r="W18" i="62"/>
  <c r="L18" i="62"/>
  <c r="K18" i="62"/>
  <c r="G18" i="62"/>
  <c r="R21" i="68"/>
  <c r="G10" i="72"/>
  <c r="AE127" i="34"/>
  <c r="R27" i="62"/>
  <c r="T28" i="67"/>
  <c r="V21" i="63"/>
  <c r="U21" i="63"/>
  <c r="Q21" i="63"/>
  <c r="AE89" i="34"/>
  <c r="AE45" i="34"/>
  <c r="AE63" i="34"/>
  <c r="M11" i="72"/>
  <c r="N11" i="72" s="1"/>
  <c r="I27" i="67"/>
  <c r="L19" i="63"/>
  <c r="G19" i="63"/>
  <c r="K19" i="63"/>
  <c r="R14" i="69"/>
  <c r="W21" i="64"/>
  <c r="I21" i="64"/>
  <c r="H15" i="69"/>
  <c r="Q17" i="62"/>
  <c r="V17" i="62"/>
  <c r="U17" i="62"/>
  <c r="I15" i="67"/>
  <c r="T22" i="67"/>
  <c r="AE16" i="34"/>
  <c r="S11" i="65"/>
  <c r="AE14" i="34"/>
  <c r="G12" i="72"/>
  <c r="H21" i="63"/>
  <c r="I20" i="62"/>
  <c r="U24" i="66"/>
  <c r="V24" i="66"/>
  <c r="Q24" i="66"/>
  <c r="R28" i="67"/>
  <c r="G18" i="68"/>
  <c r="K18" i="68"/>
  <c r="L18" i="68"/>
  <c r="W18" i="68"/>
  <c r="S20" i="42"/>
  <c r="W11" i="66"/>
  <c r="I11" i="66"/>
  <c r="Q24" i="74"/>
  <c r="S19" i="65"/>
  <c r="R20" i="42"/>
  <c r="U15" i="69"/>
  <c r="Q15" i="69"/>
  <c r="V15" i="69"/>
  <c r="AE111" i="34"/>
  <c r="Q18" i="64"/>
  <c r="U18" i="64"/>
  <c r="V18" i="64"/>
  <c r="H23" i="66"/>
  <c r="J26" i="67"/>
  <c r="J19" i="63"/>
  <c r="R27" i="63"/>
  <c r="U27" i="66"/>
  <c r="V27" i="66"/>
  <c r="Q27" i="66"/>
  <c r="S21" i="66"/>
  <c r="H22" i="67"/>
  <c r="V23" i="65"/>
  <c r="U23" i="65"/>
  <c r="Q23" i="65"/>
  <c r="J23" i="65"/>
  <c r="S23" i="67"/>
  <c r="AE135" i="34"/>
  <c r="E15" i="7"/>
  <c r="S13" i="62"/>
  <c r="T16" i="42"/>
  <c r="R20" i="68"/>
  <c r="T25" i="64"/>
  <c r="S25" i="69"/>
  <c r="H16" i="68"/>
  <c r="H14" i="64"/>
  <c r="R22" i="66"/>
  <c r="K11" i="42"/>
  <c r="L11" i="42"/>
  <c r="G11" i="42"/>
  <c r="R19" i="66"/>
  <c r="T26" i="69"/>
  <c r="L28" i="69"/>
  <c r="K28" i="69"/>
  <c r="G28" i="69"/>
  <c r="J25" i="65"/>
  <c r="U20" i="67"/>
  <c r="Q20" i="67"/>
  <c r="V20" i="67"/>
  <c r="G17" i="62"/>
  <c r="K17" i="62"/>
  <c r="L17" i="62"/>
  <c r="I25" i="63"/>
  <c r="W25" i="63"/>
  <c r="W23" i="64"/>
  <c r="I23" i="64"/>
  <c r="J17" i="69"/>
  <c r="AE172" i="34"/>
  <c r="M16" i="72"/>
  <c r="N16" i="72" s="1"/>
  <c r="H17" i="66"/>
  <c r="S19" i="67"/>
  <c r="I21" i="42"/>
  <c r="W21" i="42"/>
  <c r="J18" i="68"/>
  <c r="J23" i="68"/>
  <c r="J28" i="68"/>
  <c r="V24" i="63"/>
  <c r="Q24" i="63"/>
  <c r="U24" i="63"/>
  <c r="J15" i="69"/>
  <c r="O11" i="72"/>
  <c r="W19" i="63"/>
  <c r="I19" i="63"/>
  <c r="T12" i="64"/>
  <c r="Q12" i="65"/>
  <c r="U12" i="65"/>
  <c r="V12" i="65"/>
  <c r="AE178" i="34"/>
  <c r="J28" i="42"/>
  <c r="L21" i="62"/>
  <c r="G21" i="62"/>
  <c r="K21" i="62"/>
  <c r="H17" i="65"/>
  <c r="I17" i="63"/>
  <c r="W17" i="63"/>
  <c r="P15" i="72"/>
  <c r="R16" i="63"/>
  <c r="S11" i="63"/>
  <c r="R20" i="66"/>
  <c r="S16" i="66"/>
  <c r="S20" i="65"/>
  <c r="I22" i="63"/>
  <c r="J22" i="65"/>
  <c r="L22" i="42"/>
  <c r="W22" i="42"/>
  <c r="G22" i="42"/>
  <c r="K22" i="42"/>
  <c r="T23" i="67"/>
  <c r="R17" i="63"/>
  <c r="H25" i="62"/>
  <c r="I15" i="63"/>
  <c r="W15" i="63"/>
  <c r="T17" i="65"/>
  <c r="S13" i="65"/>
  <c r="H12" i="68"/>
  <c r="AE148" i="34"/>
  <c r="T28" i="63"/>
  <c r="S22" i="65"/>
  <c r="R20" i="62"/>
  <c r="K12" i="64"/>
  <c r="W12" i="64"/>
  <c r="L12" i="64"/>
  <c r="G12" i="64"/>
  <c r="T17" i="66"/>
  <c r="R19" i="62"/>
  <c r="J15" i="66"/>
  <c r="V19" i="63"/>
  <c r="Q19" i="63"/>
  <c r="U19" i="63"/>
  <c r="J17" i="68"/>
  <c r="R25" i="64"/>
  <c r="R16" i="69"/>
  <c r="H26" i="69"/>
  <c r="Q27" i="65"/>
  <c r="U27" i="65"/>
  <c r="V27" i="65"/>
  <c r="T17" i="67"/>
  <c r="O18" i="72"/>
  <c r="I13" i="69"/>
  <c r="I23" i="69"/>
  <c r="H11" i="72"/>
  <c r="T18" i="69"/>
  <c r="H4" i="72"/>
  <c r="U19" i="65"/>
  <c r="Q19" i="65"/>
  <c r="V19" i="65"/>
  <c r="U12" i="66"/>
  <c r="V12" i="66"/>
  <c r="Q12" i="66"/>
  <c r="H12" i="62"/>
  <c r="S15" i="62"/>
  <c r="G21" i="64"/>
  <c r="K21" i="64"/>
  <c r="L21" i="64"/>
  <c r="W16" i="42"/>
  <c r="L16" i="42"/>
  <c r="K16" i="42"/>
  <c r="I16" i="42"/>
  <c r="G16" i="42"/>
  <c r="I14" i="66"/>
  <c r="R18" i="65"/>
  <c r="S23" i="42"/>
  <c r="H16" i="66"/>
  <c r="AE181" i="34"/>
  <c r="H16" i="72"/>
  <c r="J14" i="62"/>
  <c r="I17" i="62"/>
  <c r="W17" i="62"/>
  <c r="AE167" i="34"/>
  <c r="E5" i="7"/>
  <c r="J11" i="62"/>
  <c r="Q21" i="64"/>
  <c r="V21" i="64"/>
  <c r="U21" i="64"/>
  <c r="G12" i="69"/>
  <c r="K12" i="69"/>
  <c r="L12" i="69"/>
  <c r="T14" i="66"/>
  <c r="T17" i="62"/>
  <c r="V28" i="66"/>
  <c r="Q28" i="66"/>
  <c r="U28" i="66"/>
  <c r="S19" i="66"/>
  <c r="T23" i="42"/>
  <c r="R11" i="69"/>
  <c r="AE182" i="34"/>
  <c r="H22" i="66"/>
  <c r="J20" i="42"/>
  <c r="R15" i="66"/>
  <c r="L21" i="42"/>
  <c r="G21" i="42"/>
  <c r="K21" i="42"/>
  <c r="L13" i="66"/>
  <c r="G13" i="66"/>
  <c r="K13" i="66"/>
  <c r="I14" i="62"/>
  <c r="R27" i="66"/>
  <c r="G6" i="72"/>
  <c r="T27" i="69"/>
  <c r="T20" i="65"/>
  <c r="V17" i="65"/>
  <c r="U17" i="65"/>
  <c r="Q17" i="65"/>
  <c r="G12" i="68"/>
  <c r="K12" i="68"/>
  <c r="L12" i="68"/>
  <c r="W12" i="68"/>
  <c r="Q22" i="63"/>
  <c r="U22" i="63"/>
  <c r="V22" i="63"/>
  <c r="R11" i="42"/>
  <c r="R26" i="62"/>
  <c r="R21" i="64"/>
  <c r="J17" i="65"/>
  <c r="S21" i="68"/>
  <c r="AE22" i="34"/>
  <c r="W21" i="68"/>
  <c r="I21" i="68"/>
  <c r="T26" i="67"/>
  <c r="Q17" i="74"/>
  <c r="O10" i="74"/>
  <c r="V18" i="74"/>
  <c r="Y18" i="74"/>
  <c r="P7" i="74"/>
  <c r="X7" i="74"/>
  <c r="W20" i="74"/>
  <c r="Z6" i="74"/>
  <c r="AB17" i="74"/>
  <c r="R5" i="74"/>
  <c r="AA16" i="74"/>
  <c r="U16" i="74"/>
  <c r="AA12" i="74"/>
  <c r="R15" i="74"/>
  <c r="M12" i="74"/>
  <c r="R9" i="74"/>
  <c r="AA9" i="74"/>
  <c r="Q11" i="74"/>
  <c r="T7" i="74"/>
  <c r="Q8" i="74"/>
  <c r="X20" i="74"/>
  <c r="X9" i="74"/>
  <c r="W17" i="74"/>
  <c r="V5" i="74"/>
  <c r="X8" i="74"/>
  <c r="Z13" i="74"/>
  <c r="Z7" i="74"/>
  <c r="U17" i="74"/>
  <c r="R6" i="74"/>
  <c r="V7" i="74"/>
  <c r="O9" i="74"/>
  <c r="Z17" i="74"/>
  <c r="U12" i="74"/>
  <c r="R19" i="74"/>
  <c r="T11" i="74"/>
  <c r="V13" i="74"/>
  <c r="O20" i="74"/>
  <c r="S7" i="74"/>
  <c r="W14" i="74"/>
  <c r="Q13" i="74"/>
  <c r="AB9" i="74"/>
  <c r="Y13" i="74"/>
  <c r="Y16" i="74"/>
  <c r="Y7" i="74"/>
  <c r="W5" i="74"/>
  <c r="O16" i="74"/>
  <c r="N8" i="74"/>
  <c r="Y8" i="74"/>
  <c r="AA14" i="74"/>
  <c r="M13" i="74"/>
  <c r="M10" i="74"/>
  <c r="Q18" i="74"/>
  <c r="AA10" i="74"/>
  <c r="W16" i="74"/>
  <c r="R7" i="74"/>
  <c r="R11" i="74"/>
  <c r="U5" i="74"/>
  <c r="S14" i="74"/>
  <c r="Q14" i="74"/>
  <c r="V19" i="74"/>
  <c r="AA17" i="74"/>
  <c r="Q7" i="74"/>
  <c r="U9" i="74"/>
  <c r="N19" i="74"/>
  <c r="AB5" i="74"/>
  <c r="U14" i="74"/>
  <c r="W6" i="74"/>
  <c r="P20" i="74"/>
  <c r="U19" i="74"/>
  <c r="AB8" i="74"/>
  <c r="T14" i="74"/>
  <c r="O15" i="74"/>
  <c r="R12" i="74"/>
  <c r="N13" i="74"/>
  <c r="S12" i="74"/>
  <c r="Z16" i="74"/>
  <c r="N15" i="74"/>
  <c r="N16" i="74"/>
  <c r="V10" i="74"/>
  <c r="N17" i="74"/>
  <c r="O19" i="74"/>
  <c r="S18" i="74"/>
  <c r="N23" i="74"/>
  <c r="R16" i="74"/>
  <c r="U15" i="74"/>
  <c r="Z9" i="74"/>
  <c r="S8" i="74"/>
  <c r="P14" i="74"/>
  <c r="U6" i="74"/>
  <c r="O5" i="74"/>
  <c r="S9" i="74"/>
  <c r="W10" i="74"/>
  <c r="Y14" i="74"/>
  <c r="R8" i="74"/>
  <c r="W11" i="74"/>
  <c r="Q15" i="74"/>
  <c r="V16" i="74"/>
  <c r="U20" i="74"/>
  <c r="U7" i="74"/>
  <c r="AA5" i="74"/>
  <c r="Z11" i="74"/>
  <c r="AB10" i="74"/>
  <c r="M20" i="74"/>
  <c r="O18" i="74"/>
  <c r="X18" i="74"/>
  <c r="W18" i="74"/>
  <c r="AA11" i="74"/>
  <c r="N5" i="74"/>
  <c r="X12" i="74"/>
  <c r="P6" i="74"/>
  <c r="Q5" i="74"/>
  <c r="V8" i="74"/>
  <c r="N18" i="74"/>
  <c r="S16" i="74"/>
  <c r="AA6" i="74"/>
  <c r="U11" i="74"/>
  <c r="P9" i="74"/>
  <c r="Q20" i="74"/>
  <c r="T20" i="74"/>
  <c r="AB6" i="74"/>
  <c r="R14" i="74"/>
  <c r="M9" i="74"/>
  <c r="M7" i="74"/>
  <c r="M8" i="74"/>
  <c r="O14" i="74"/>
  <c r="V9" i="74"/>
  <c r="Y19" i="74"/>
  <c r="O8" i="74"/>
  <c r="N12" i="74"/>
  <c r="W13" i="74"/>
  <c r="R18" i="74"/>
  <c r="U10" i="74"/>
  <c r="P16" i="74"/>
  <c r="P10" i="74"/>
  <c r="T17" i="74"/>
  <c r="AB16" i="74"/>
  <c r="W12" i="74"/>
  <c r="T10" i="74"/>
  <c r="AA18" i="74"/>
  <c r="Z8" i="74"/>
  <c r="AB19" i="74"/>
  <c r="Y10" i="74"/>
  <c r="T15" i="74"/>
  <c r="T6" i="74"/>
  <c r="W19" i="74"/>
  <c r="R17" i="74"/>
  <c r="Y20" i="74"/>
  <c r="M17" i="74"/>
  <c r="O6" i="74"/>
  <c r="AA8" i="74"/>
  <c r="P18" i="74"/>
  <c r="P15" i="74"/>
  <c r="P11" i="74"/>
  <c r="V11" i="74"/>
  <c r="P19" i="74"/>
  <c r="X17" i="74"/>
  <c r="O11" i="74"/>
  <c r="W7" i="74"/>
  <c r="V6" i="74"/>
  <c r="AB15" i="74"/>
  <c r="N11" i="74"/>
  <c r="R13" i="74"/>
  <c r="P5" i="74"/>
  <c r="M11" i="74"/>
  <c r="X15" i="74"/>
  <c r="W9" i="74"/>
  <c r="M6" i="74"/>
  <c r="X19" i="74"/>
  <c r="S10" i="74"/>
  <c r="S13" i="74"/>
  <c r="AB18" i="74"/>
  <c r="P12" i="74"/>
  <c r="N7" i="74"/>
  <c r="T18" i="74"/>
  <c r="V17" i="74"/>
  <c r="AA20" i="74"/>
  <c r="Z10" i="74"/>
  <c r="T5" i="74"/>
  <c r="X14" i="74"/>
  <c r="O17" i="74"/>
  <c r="T19" i="74"/>
  <c r="N20" i="74"/>
  <c r="X6" i="74"/>
  <c r="AA15" i="74"/>
  <c r="X5" i="74"/>
  <c r="Z20" i="74"/>
  <c r="O13" i="74"/>
  <c r="N14" i="74"/>
  <c r="M14" i="74"/>
  <c r="AB12" i="74"/>
  <c r="N10" i="74"/>
  <c r="U8" i="74"/>
  <c r="Y6" i="74"/>
  <c r="Z12" i="74"/>
  <c r="P13" i="74"/>
  <c r="T13" i="74"/>
  <c r="AA13" i="74"/>
  <c r="AB14" i="74"/>
  <c r="Z14" i="74"/>
  <c r="Z5" i="74"/>
  <c r="M16" i="74"/>
  <c r="V20" i="74"/>
  <c r="S5" i="74"/>
  <c r="S19" i="74"/>
  <c r="V15" i="74"/>
  <c r="Y11" i="74"/>
  <c r="O12" i="74"/>
  <c r="Q10" i="74"/>
  <c r="T16" i="74"/>
  <c r="Y12" i="74"/>
  <c r="Z15" i="74"/>
  <c r="P17" i="74"/>
  <c r="Q16" i="74"/>
  <c r="Q6" i="74"/>
  <c r="V12" i="74"/>
  <c r="W8" i="74"/>
  <c r="X11" i="74"/>
  <c r="Q12" i="74"/>
  <c r="T9" i="74"/>
  <c r="S17" i="74"/>
  <c r="M15" i="74"/>
  <c r="T8" i="74"/>
  <c r="Q19" i="74"/>
  <c r="M19" i="74"/>
  <c r="Y5" i="74"/>
  <c r="S6" i="74"/>
  <c r="AB7" i="74"/>
  <c r="Y9" i="74"/>
  <c r="R20" i="74"/>
  <c r="Y15" i="74"/>
  <c r="N9" i="74"/>
  <c r="AB13" i="74"/>
  <c r="Z19" i="74"/>
  <c r="X13" i="74"/>
  <c r="U18" i="74"/>
  <c r="X10" i="74"/>
  <c r="S20" i="74"/>
  <c r="S15" i="74"/>
  <c r="AB11" i="74"/>
  <c r="M18" i="74"/>
  <c r="AA7" i="74"/>
  <c r="S16" i="63"/>
  <c r="W23" i="66"/>
  <c r="I23" i="66"/>
  <c r="H12" i="72"/>
  <c r="S27" i="42"/>
  <c r="T19" i="66"/>
  <c r="I27" i="62"/>
  <c r="W27" i="62"/>
  <c r="R15" i="63"/>
  <c r="S11" i="64"/>
  <c r="W13" i="42"/>
  <c r="I13" i="42"/>
  <c r="G11" i="41"/>
  <c r="F11" i="41" s="1"/>
  <c r="V26" i="65"/>
  <c r="U26" i="65"/>
  <c r="Q26" i="65"/>
  <c r="I22" i="62"/>
  <c r="P12" i="72"/>
  <c r="J20" i="66"/>
  <c r="K23" i="42"/>
  <c r="G23" i="42"/>
  <c r="L23" i="42"/>
  <c r="S20" i="63"/>
  <c r="AE59" i="34"/>
  <c r="T26" i="64"/>
  <c r="E8" i="7"/>
  <c r="G17" i="65"/>
  <c r="K17" i="65"/>
  <c r="W17" i="65"/>
  <c r="L17" i="65"/>
  <c r="AE169" i="34"/>
  <c r="U24" i="67"/>
  <c r="Q24" i="67"/>
  <c r="V24" i="67"/>
  <c r="R24" i="63"/>
  <c r="AE12" i="34"/>
  <c r="J15" i="67"/>
  <c r="T18" i="62"/>
  <c r="I11" i="64"/>
  <c r="W11" i="64"/>
  <c r="W15" i="64"/>
  <c r="I15" i="64"/>
  <c r="J14" i="65"/>
  <c r="H16" i="67"/>
  <c r="AE84" i="34"/>
  <c r="S22" i="69"/>
  <c r="Q14" i="63"/>
  <c r="U14" i="63"/>
  <c r="V14" i="63"/>
  <c r="AE76" i="34"/>
  <c r="H19" i="66"/>
  <c r="T23" i="65"/>
  <c r="J15" i="65"/>
  <c r="G19" i="67"/>
  <c r="K19" i="67"/>
  <c r="L19" i="67"/>
  <c r="W19" i="67"/>
  <c r="W20" i="67"/>
  <c r="I20" i="67"/>
  <c r="H18" i="63"/>
  <c r="V19" i="67"/>
  <c r="Q19" i="67"/>
  <c r="U19" i="67"/>
  <c r="W23" i="65"/>
  <c r="K23" i="65"/>
  <c r="L23" i="65"/>
  <c r="G23" i="65"/>
  <c r="T19" i="68"/>
  <c r="T16" i="67"/>
  <c r="J20" i="63"/>
  <c r="R23" i="63"/>
  <c r="S15" i="69"/>
  <c r="U15" i="42"/>
  <c r="Q15" i="42"/>
  <c r="V15" i="42"/>
  <c r="AE7" i="34"/>
  <c r="W20" i="64"/>
  <c r="L20" i="64"/>
  <c r="G20" i="64"/>
  <c r="K20" i="64"/>
  <c r="I18" i="66"/>
  <c r="G25" i="62"/>
  <c r="L25" i="62"/>
  <c r="K25" i="62"/>
  <c r="R27" i="64"/>
  <c r="T11" i="66"/>
  <c r="T27" i="65"/>
  <c r="P17" i="72"/>
  <c r="R13" i="63"/>
  <c r="H20" i="63"/>
  <c r="AV9" i="7"/>
  <c r="G47" i="41"/>
  <c r="H48" i="41" s="1"/>
  <c r="H12" i="64"/>
  <c r="R19" i="42"/>
  <c r="H25" i="65"/>
  <c r="U16" i="62"/>
  <c r="Q16" i="62"/>
  <c r="V16" i="62"/>
  <c r="L12" i="67"/>
  <c r="G12" i="67"/>
  <c r="K12" i="67"/>
  <c r="S24" i="69"/>
  <c r="J24" i="63"/>
  <c r="J27" i="69"/>
  <c r="J22" i="69"/>
  <c r="P7" i="72"/>
  <c r="J24" i="67"/>
  <c r="U28" i="64"/>
  <c r="Q28" i="64"/>
  <c r="V28" i="64"/>
  <c r="Q15" i="64"/>
  <c r="U15" i="64"/>
  <c r="V15" i="64"/>
  <c r="AE44" i="34"/>
  <c r="T19" i="69"/>
  <c r="S19" i="63"/>
  <c r="K27" i="66"/>
  <c r="L27" i="66"/>
  <c r="G27" i="66"/>
  <c r="I26" i="64"/>
  <c r="W21" i="62"/>
  <c r="I21" i="62"/>
  <c r="I24" i="42"/>
  <c r="AE75" i="34"/>
  <c r="I24" i="67"/>
  <c r="W24" i="67"/>
  <c r="R19" i="69"/>
  <c r="AE112" i="34"/>
  <c r="H22" i="63"/>
  <c r="J18" i="66"/>
  <c r="U11" i="64"/>
  <c r="V11" i="64"/>
  <c r="Q11" i="64"/>
  <c r="J13" i="64"/>
  <c r="Q18" i="69"/>
  <c r="V18" i="69"/>
  <c r="U18" i="69"/>
  <c r="AE17" i="34"/>
  <c r="H14" i="63"/>
  <c r="I15" i="65"/>
  <c r="R14" i="62"/>
  <c r="R24" i="67"/>
  <c r="K14" i="67"/>
  <c r="L14" i="67"/>
  <c r="G14" i="67"/>
  <c r="AE157" i="34"/>
  <c r="S18" i="42"/>
  <c r="H12" i="67"/>
  <c r="AE8" i="34"/>
  <c r="I12" i="66"/>
  <c r="S18" i="67"/>
  <c r="T13" i="67"/>
  <c r="G19" i="68"/>
  <c r="K19" i="68"/>
  <c r="L19" i="68"/>
  <c r="AE147" i="34"/>
  <c r="AE99" i="34"/>
  <c r="U13" i="62"/>
  <c r="V13" i="62"/>
  <c r="Q13" i="62"/>
  <c r="I17" i="67"/>
  <c r="K17" i="63"/>
  <c r="L17" i="63"/>
  <c r="G17" i="63"/>
  <c r="R26" i="69"/>
  <c r="AE97" i="34"/>
  <c r="AD97" i="34" s="1"/>
  <c r="AB97" i="34" s="1"/>
  <c r="U28" i="68"/>
  <c r="Q28" i="68"/>
  <c r="V28" i="68"/>
  <c r="R27" i="68"/>
  <c r="T20" i="63"/>
  <c r="AE78" i="34"/>
  <c r="H22" i="69"/>
  <c r="G37" i="41"/>
  <c r="I37" i="41" s="1"/>
  <c r="J37" i="41" s="1"/>
  <c r="J11" i="69"/>
  <c r="W19" i="42"/>
  <c r="I19" i="42"/>
  <c r="AE150" i="34"/>
  <c r="M12" i="72"/>
  <c r="N12" i="72" s="1"/>
  <c r="S28" i="68"/>
  <c r="R16" i="68"/>
  <c r="R11" i="63"/>
  <c r="J12" i="69"/>
  <c r="I15" i="62"/>
  <c r="W15" i="62"/>
  <c r="L24" i="69"/>
  <c r="G24" i="69"/>
  <c r="K24" i="69"/>
  <c r="H25" i="69"/>
  <c r="U25" i="63"/>
  <c r="Q25" i="63"/>
  <c r="V25" i="63"/>
  <c r="L24" i="62"/>
  <c r="G24" i="62"/>
  <c r="K24" i="62"/>
  <c r="W24" i="62"/>
  <c r="R11" i="62"/>
  <c r="AE101" i="34"/>
  <c r="U18" i="42"/>
  <c r="Q18" i="42"/>
  <c r="V18" i="42"/>
  <c r="U13" i="65"/>
  <c r="Q13" i="65"/>
  <c r="V13" i="65"/>
  <c r="I22" i="64"/>
  <c r="R22" i="69"/>
  <c r="U25" i="69"/>
  <c r="V25" i="69"/>
  <c r="Q25" i="69"/>
  <c r="U21" i="69"/>
  <c r="Q21" i="69"/>
  <c r="V21" i="69"/>
  <c r="H21" i="42"/>
  <c r="T24" i="64"/>
  <c r="H17" i="63"/>
  <c r="W28" i="67"/>
  <c r="I28" i="67"/>
  <c r="J24" i="64"/>
  <c r="I25" i="65"/>
  <c r="R24" i="69"/>
  <c r="J23" i="69"/>
  <c r="Q12" i="62"/>
  <c r="V12" i="62"/>
  <c r="U12" i="62"/>
  <c r="U15" i="63"/>
  <c r="V15" i="63"/>
  <c r="Q15" i="63"/>
  <c r="I28" i="66"/>
  <c r="U13" i="42"/>
  <c r="Q13" i="42"/>
  <c r="V13" i="42"/>
  <c r="T22" i="62"/>
  <c r="R22" i="42"/>
  <c r="J22" i="63"/>
  <c r="AE37" i="34"/>
  <c r="W28" i="65"/>
  <c r="I28" i="65"/>
  <c r="J27" i="64"/>
  <c r="AE144" i="34"/>
  <c r="G25" i="63"/>
  <c r="K25" i="63"/>
  <c r="L25" i="63"/>
  <c r="J24" i="42"/>
  <c r="J28" i="69"/>
  <c r="J23" i="42"/>
  <c r="S14" i="67"/>
  <c r="J21" i="42"/>
  <c r="H16" i="69"/>
  <c r="V16" i="66"/>
  <c r="U16" i="66"/>
  <c r="Q16" i="66"/>
  <c r="H13" i="67"/>
  <c r="R24" i="65"/>
  <c r="H25" i="64"/>
  <c r="H18" i="67"/>
  <c r="H16" i="42"/>
  <c r="H20" i="67"/>
  <c r="T27" i="67"/>
  <c r="K15" i="68"/>
  <c r="L15" i="68"/>
  <c r="G15" i="68"/>
  <c r="S11" i="67"/>
  <c r="R26" i="65"/>
  <c r="T20" i="66"/>
  <c r="AE29" i="34"/>
  <c r="AE105" i="34"/>
  <c r="K11" i="64"/>
  <c r="G11" i="64"/>
  <c r="L11" i="64"/>
  <c r="I26" i="66"/>
  <c r="V16" i="64"/>
  <c r="U16" i="64"/>
  <c r="Q16" i="64"/>
  <c r="AE152" i="34"/>
  <c r="I27" i="68"/>
  <c r="W27" i="68"/>
  <c r="I16" i="67"/>
  <c r="K16" i="67"/>
  <c r="L16" i="67"/>
  <c r="G16" i="67"/>
  <c r="T21" i="65"/>
  <c r="I19" i="65"/>
  <c r="J11" i="42"/>
  <c r="R14" i="65"/>
  <c r="R22" i="64"/>
  <c r="Q25" i="66"/>
  <c r="V25" i="66"/>
  <c r="U25" i="66"/>
  <c r="I21" i="69"/>
  <c r="W28" i="68"/>
  <c r="G28" i="68"/>
  <c r="L28" i="68"/>
  <c r="K28" i="68"/>
  <c r="O6" i="72"/>
  <c r="S20" i="69"/>
  <c r="S25" i="63"/>
  <c r="W26" i="68"/>
  <c r="L26" i="68"/>
  <c r="G26" i="68"/>
  <c r="K26" i="68"/>
  <c r="T19" i="63"/>
  <c r="T17" i="42"/>
  <c r="H15" i="67"/>
  <c r="AV8" i="7"/>
  <c r="R12" i="42"/>
  <c r="V25" i="62"/>
  <c r="U25" i="62"/>
  <c r="Q25" i="62"/>
  <c r="K22" i="66"/>
  <c r="L22" i="66"/>
  <c r="G22" i="66"/>
  <c r="W22" i="66"/>
  <c r="T13" i="62"/>
  <c r="I18" i="67"/>
  <c r="W18" i="67"/>
  <c r="H23" i="65"/>
  <c r="I20" i="63"/>
  <c r="R18" i="63"/>
  <c r="AE179" i="34"/>
  <c r="I12" i="62"/>
  <c r="K23" i="63"/>
  <c r="G23" i="63"/>
  <c r="L23" i="63"/>
  <c r="J25" i="69"/>
  <c r="G45" i="41"/>
  <c r="H46" i="41" s="1"/>
  <c r="H19" i="69"/>
  <c r="J21" i="68"/>
  <c r="H11" i="63"/>
  <c r="H14" i="62"/>
  <c r="T17" i="68"/>
  <c r="K13" i="68"/>
  <c r="G13" i="68"/>
  <c r="L13" i="68"/>
  <c r="S16" i="68"/>
  <c r="S15" i="64"/>
  <c r="AE123" i="34"/>
  <c r="AE175" i="34"/>
  <c r="G28" i="42"/>
  <c r="W28" i="42"/>
  <c r="L28" i="42"/>
  <c r="K28" i="42"/>
  <c r="L26" i="64"/>
  <c r="G26" i="64"/>
  <c r="W26" i="64"/>
  <c r="K26" i="64"/>
  <c r="Q11" i="63"/>
  <c r="V11" i="63"/>
  <c r="U11" i="63"/>
  <c r="R18" i="42"/>
  <c r="T27" i="68"/>
  <c r="J26" i="66"/>
  <c r="Q17" i="63"/>
  <c r="U17" i="63"/>
  <c r="V17" i="63"/>
  <c r="W19" i="66"/>
  <c r="I19" i="66"/>
  <c r="J25" i="66"/>
  <c r="G18" i="65"/>
  <c r="L18" i="65"/>
  <c r="K18" i="65"/>
  <c r="U13" i="63"/>
  <c r="V13" i="63"/>
  <c r="Q13" i="63"/>
  <c r="H23" i="42"/>
  <c r="K20" i="67"/>
  <c r="G20" i="67"/>
  <c r="L20" i="67"/>
  <c r="AE64" i="34"/>
  <c r="J28" i="62"/>
  <c r="AE108" i="34"/>
  <c r="G13" i="41"/>
  <c r="H13" i="41" s="1"/>
  <c r="S24" i="65"/>
  <c r="V14" i="64"/>
  <c r="U14" i="64"/>
  <c r="Q14" i="64"/>
  <c r="R17" i="66"/>
  <c r="J14" i="69"/>
  <c r="I15" i="66"/>
  <c r="W15" i="66"/>
  <c r="J25" i="67"/>
  <c r="AE158" i="34"/>
  <c r="K24" i="42"/>
  <c r="G24" i="42"/>
  <c r="W24" i="42"/>
  <c r="L24" i="42"/>
  <c r="K12" i="63"/>
  <c r="W12" i="63"/>
  <c r="L12" i="63"/>
  <c r="G12" i="63"/>
  <c r="Q11" i="68"/>
  <c r="U11" i="68"/>
  <c r="V11" i="68"/>
  <c r="L28" i="66"/>
  <c r="K28" i="66"/>
  <c r="G28" i="66"/>
  <c r="W28" i="66"/>
  <c r="H15" i="72"/>
  <c r="I28" i="63"/>
  <c r="T16" i="64"/>
  <c r="AE100" i="34"/>
  <c r="S26" i="62"/>
  <c r="H19" i="68"/>
  <c r="R13" i="68"/>
  <c r="J26" i="64"/>
  <c r="T27" i="42"/>
  <c r="I12" i="63"/>
  <c r="I13" i="68"/>
  <c r="W13" i="68"/>
  <c r="G16" i="62"/>
  <c r="L16" i="62"/>
  <c r="K16" i="62"/>
  <c r="W16" i="62"/>
  <c r="I16" i="62"/>
  <c r="S14" i="66"/>
  <c r="U26" i="63"/>
  <c r="V26" i="63"/>
  <c r="Q26" i="63"/>
  <c r="J14" i="66"/>
  <c r="H22" i="42"/>
  <c r="J21" i="66"/>
  <c r="R17" i="65"/>
  <c r="U25" i="64"/>
  <c r="Q25" i="64"/>
  <c r="V25" i="64"/>
  <c r="J15" i="63"/>
  <c r="H19" i="62"/>
  <c r="AE51" i="34"/>
  <c r="AF51" i="34" s="1"/>
  <c r="AH51" i="34" s="1"/>
  <c r="L20" i="42"/>
  <c r="K20" i="42"/>
  <c r="W20" i="42"/>
  <c r="G20" i="42"/>
  <c r="T28" i="65"/>
  <c r="T24" i="42"/>
  <c r="G11" i="72"/>
  <c r="I20" i="66"/>
  <c r="L20" i="68"/>
  <c r="K20" i="68"/>
  <c r="G20" i="68"/>
  <c r="W20" i="68"/>
  <c r="J21" i="65"/>
  <c r="H28" i="62"/>
  <c r="J24" i="65"/>
  <c r="H27" i="64"/>
  <c r="H19" i="67"/>
  <c r="S17" i="65"/>
  <c r="T25" i="63"/>
  <c r="T12" i="63"/>
  <c r="R12" i="62"/>
  <c r="H12" i="63"/>
  <c r="K17" i="69"/>
  <c r="L17" i="69"/>
  <c r="G17" i="69"/>
  <c r="Q15" i="65"/>
  <c r="V15" i="65"/>
  <c r="U15" i="65"/>
  <c r="J14" i="64"/>
  <c r="S27" i="69"/>
  <c r="AE40" i="34"/>
  <c r="H18" i="68"/>
  <c r="J13" i="69"/>
  <c r="Q21" i="66"/>
  <c r="U21" i="66"/>
  <c r="V21" i="66"/>
  <c r="S12" i="64"/>
  <c r="H17" i="64"/>
  <c r="G23" i="41"/>
  <c r="H23" i="41" s="1"/>
  <c r="J27" i="65"/>
  <c r="S13" i="68"/>
  <c r="R12" i="67"/>
  <c r="AE160" i="34"/>
  <c r="H21" i="69"/>
  <c r="J11" i="67"/>
  <c r="M15" i="72"/>
  <c r="N15" i="72" s="1"/>
  <c r="T24" i="67"/>
  <c r="J16" i="68"/>
  <c r="AE134" i="34"/>
  <c r="K24" i="65"/>
  <c r="L24" i="65"/>
  <c r="G24" i="65"/>
  <c r="W27" i="66"/>
  <c r="I27" i="66"/>
  <c r="H27" i="62"/>
  <c r="I24" i="66"/>
  <c r="W27" i="63"/>
  <c r="I27" i="63"/>
  <c r="H21" i="67"/>
  <c r="L14" i="42"/>
  <c r="G14" i="42"/>
  <c r="K14" i="42"/>
  <c r="W14" i="42"/>
  <c r="T25" i="42"/>
  <c r="V24" i="69"/>
  <c r="U24" i="69"/>
  <c r="Q24" i="69"/>
  <c r="AE36" i="34"/>
  <c r="Q23" i="74"/>
  <c r="I26" i="62"/>
  <c r="H16" i="65"/>
  <c r="J13" i="68"/>
  <c r="G34" i="41"/>
  <c r="I34" i="41" s="1"/>
  <c r="J34" i="41" s="1"/>
  <c r="U16" i="67"/>
  <c r="V16" i="67"/>
  <c r="Q16" i="67"/>
  <c r="V28" i="62"/>
  <c r="U28" i="62"/>
  <c r="Q28" i="62"/>
  <c r="R24" i="64"/>
  <c r="H20" i="65"/>
  <c r="S15" i="63"/>
  <c r="U19" i="69"/>
  <c r="V19" i="69"/>
  <c r="Q19" i="69"/>
  <c r="T19" i="64"/>
  <c r="H13" i="69"/>
  <c r="S26" i="63"/>
  <c r="S12" i="63"/>
  <c r="V27" i="62"/>
  <c r="Q27" i="62"/>
  <c r="U27" i="62"/>
  <c r="AE87" i="34"/>
  <c r="G38" i="41"/>
  <c r="F39" i="41" s="1"/>
  <c r="T22" i="69"/>
  <c r="M7" i="72"/>
  <c r="N7" i="72" s="1"/>
  <c r="AE122" i="34"/>
  <c r="H17" i="68"/>
  <c r="T22" i="68"/>
  <c r="G10" i="41"/>
  <c r="F10" i="41" s="1"/>
  <c r="H23" i="64"/>
  <c r="W12" i="67"/>
  <c r="I12" i="67"/>
  <c r="W22" i="65"/>
  <c r="I22" i="65"/>
  <c r="R23" i="64"/>
  <c r="I20" i="42"/>
  <c r="AE28" i="34"/>
  <c r="AD28" i="34" s="1"/>
  <c r="AB28" i="34" s="1"/>
  <c r="S15" i="67"/>
  <c r="S27" i="63"/>
  <c r="I16" i="65"/>
  <c r="L16" i="65"/>
  <c r="K16" i="65"/>
  <c r="G16" i="65"/>
  <c r="Q22" i="65"/>
  <c r="U22" i="65"/>
  <c r="V22" i="65"/>
  <c r="I15" i="69"/>
  <c r="T23" i="68"/>
  <c r="J21" i="67"/>
  <c r="AE20" i="34"/>
  <c r="S17" i="64"/>
  <c r="T20" i="69"/>
  <c r="J27" i="63"/>
  <c r="S17" i="42"/>
  <c r="I14" i="64"/>
  <c r="S21" i="69"/>
  <c r="R13" i="65"/>
  <c r="T27" i="62"/>
  <c r="S23" i="69"/>
  <c r="T25" i="68"/>
  <c r="I19" i="68"/>
  <c r="W19" i="68"/>
  <c r="K19" i="64"/>
  <c r="G19" i="64"/>
  <c r="L19" i="64"/>
  <c r="AE52" i="34"/>
  <c r="J19" i="64"/>
  <c r="Q17" i="64"/>
  <c r="U17" i="64"/>
  <c r="V17" i="64"/>
  <c r="T23" i="69"/>
  <c r="S26" i="69"/>
  <c r="S21" i="62"/>
  <c r="S28" i="66"/>
  <c r="V26" i="62"/>
  <c r="Q26" i="62"/>
  <c r="U26" i="62"/>
  <c r="N26" i="74"/>
  <c r="J20" i="67"/>
  <c r="J15" i="64"/>
  <c r="Q13" i="67"/>
  <c r="V13" i="67"/>
  <c r="U13" i="67"/>
  <c r="H14" i="69"/>
  <c r="P23" i="74"/>
  <c r="G43" i="41"/>
  <c r="E43" i="41" s="1"/>
  <c r="D43" i="41" s="1"/>
  <c r="W24" i="66"/>
  <c r="L24" i="66"/>
  <c r="K24" i="66"/>
  <c r="G24" i="66"/>
  <c r="T27" i="63"/>
  <c r="J13" i="66"/>
  <c r="W25" i="68"/>
  <c r="I25" i="68"/>
  <c r="H23" i="68"/>
  <c r="O12" i="72"/>
  <c r="Q12" i="72" s="1"/>
  <c r="H28" i="65"/>
  <c r="AE53" i="34"/>
  <c r="I12" i="42"/>
  <c r="S20" i="66"/>
  <c r="R11" i="68"/>
  <c r="H21" i="65"/>
  <c r="I13" i="65"/>
  <c r="G15" i="41"/>
  <c r="F15" i="41" s="1"/>
  <c r="AV6" i="7"/>
  <c r="S15" i="42"/>
  <c r="R27" i="69"/>
  <c r="S15" i="68"/>
  <c r="AE183" i="34"/>
  <c r="H26" i="67"/>
  <c r="J17" i="67"/>
  <c r="T13" i="69"/>
  <c r="S24" i="67"/>
  <c r="T23" i="63"/>
  <c r="S17" i="69"/>
  <c r="S18" i="63"/>
  <c r="J20" i="62"/>
  <c r="L13" i="64"/>
  <c r="G13" i="64"/>
  <c r="K13" i="64"/>
  <c r="E7" i="7"/>
  <c r="G19" i="66"/>
  <c r="K19" i="66"/>
  <c r="L19" i="66"/>
  <c r="W18" i="63"/>
  <c r="G18" i="63"/>
  <c r="L18" i="63"/>
  <c r="K18" i="63"/>
  <c r="G27" i="64"/>
  <c r="K27" i="64"/>
  <c r="L27" i="64"/>
  <c r="H13" i="65"/>
  <c r="E10" i="7"/>
  <c r="E14" i="7"/>
  <c r="R17" i="64"/>
  <c r="U21" i="42"/>
  <c r="V21" i="42"/>
  <c r="Q21" i="42"/>
  <c r="T26" i="66"/>
  <c r="T14" i="67"/>
  <c r="I28" i="68"/>
  <c r="W15" i="42"/>
  <c r="I15" i="42"/>
  <c r="V14" i="67"/>
  <c r="Q14" i="67"/>
  <c r="U14" i="67"/>
  <c r="P18" i="72"/>
  <c r="M6" i="72"/>
  <c r="N6" i="72" s="1"/>
  <c r="U20" i="68"/>
  <c r="Q20" i="68"/>
  <c r="V20" i="68"/>
  <c r="J12" i="65"/>
  <c r="Q23" i="66"/>
  <c r="V23" i="66"/>
  <c r="U23" i="66"/>
  <c r="L16" i="66"/>
  <c r="W16" i="66"/>
  <c r="K16" i="66"/>
  <c r="G16" i="66"/>
  <c r="I16" i="66"/>
  <c r="L15" i="63"/>
  <c r="K15" i="63"/>
  <c r="G15" i="63"/>
  <c r="G32" i="41"/>
  <c r="E32" i="41" s="1"/>
  <c r="V13" i="66"/>
  <c r="U13" i="66"/>
  <c r="Q13" i="66"/>
  <c r="R16" i="62"/>
  <c r="AE125" i="34"/>
  <c r="H21" i="64"/>
  <c r="Q20" i="62"/>
  <c r="V20" i="62"/>
  <c r="U20" i="62"/>
  <c r="U24" i="42"/>
  <c r="Q24" i="42"/>
  <c r="V24" i="42"/>
  <c r="L23" i="62"/>
  <c r="G23" i="62"/>
  <c r="K23" i="62"/>
  <c r="AE174" i="34"/>
  <c r="G25" i="69"/>
  <c r="L25" i="69"/>
  <c r="K25" i="69"/>
  <c r="W25" i="42"/>
  <c r="I25" i="42"/>
  <c r="W17" i="67"/>
  <c r="G17" i="67"/>
  <c r="L17" i="67"/>
  <c r="K17" i="67"/>
  <c r="S16" i="42"/>
  <c r="G17" i="68"/>
  <c r="K17" i="68"/>
  <c r="L17" i="68"/>
  <c r="S26" i="66"/>
  <c r="J24" i="62"/>
  <c r="S21" i="67"/>
  <c r="S12" i="62"/>
  <c r="T21" i="66"/>
  <c r="T14" i="42"/>
  <c r="G9" i="41"/>
  <c r="G9" i="72"/>
  <c r="H28" i="66"/>
  <c r="H19" i="72"/>
  <c r="I22" i="69"/>
  <c r="J12" i="64"/>
  <c r="T23" i="66"/>
  <c r="R23" i="67"/>
  <c r="S22" i="68"/>
  <c r="P5" i="72"/>
  <c r="H24" i="62"/>
  <c r="G13" i="63"/>
  <c r="L13" i="63"/>
  <c r="K13" i="63"/>
  <c r="J20" i="65"/>
  <c r="R18" i="68"/>
  <c r="K13" i="69"/>
  <c r="L13" i="69"/>
  <c r="G13" i="69"/>
  <c r="V27" i="67"/>
  <c r="U27" i="67"/>
  <c r="Q27" i="67"/>
  <c r="W25" i="67"/>
  <c r="L25" i="67"/>
  <c r="G25" i="67"/>
  <c r="K25" i="67"/>
  <c r="G18" i="69"/>
  <c r="K18" i="69"/>
  <c r="L18" i="69"/>
  <c r="V18" i="68"/>
  <c r="U18" i="68"/>
  <c r="Q18" i="68"/>
  <c r="H22" i="68"/>
  <c r="H18" i="69"/>
  <c r="K11" i="69"/>
  <c r="L11" i="69"/>
  <c r="G11" i="69"/>
  <c r="Q26" i="68"/>
  <c r="U26" i="68"/>
  <c r="V26" i="68"/>
  <c r="S17" i="68"/>
  <c r="T24" i="69"/>
  <c r="V19" i="42"/>
  <c r="U19" i="42"/>
  <c r="Q19" i="42"/>
  <c r="AE180" i="34"/>
  <c r="W21" i="67"/>
  <c r="G21" i="67"/>
  <c r="L21" i="67"/>
  <c r="K21" i="67"/>
  <c r="Q12" i="63"/>
  <c r="U12" i="63"/>
  <c r="V12" i="63"/>
  <c r="R11" i="65"/>
  <c r="P11" i="72"/>
  <c r="O26" i="74"/>
  <c r="T22" i="65"/>
  <c r="T24" i="62"/>
  <c r="U20" i="42"/>
  <c r="V20" i="42"/>
  <c r="Q20" i="42"/>
  <c r="J14" i="67"/>
  <c r="U11" i="42"/>
  <c r="Q11" i="42"/>
  <c r="V11" i="42"/>
  <c r="H15" i="62"/>
  <c r="T12" i="67"/>
  <c r="T13" i="66"/>
  <c r="H18" i="72"/>
  <c r="V28" i="42"/>
  <c r="U28" i="42"/>
  <c r="Q28" i="42"/>
  <c r="Q14" i="66"/>
  <c r="U14" i="66"/>
  <c r="V14" i="66"/>
  <c r="R23" i="42"/>
  <c r="L20" i="69"/>
  <c r="K20" i="69"/>
  <c r="G20" i="69"/>
  <c r="R24" i="66"/>
  <c r="J24" i="66"/>
  <c r="AE60" i="34"/>
  <c r="R24" i="68"/>
  <c r="AE90" i="34"/>
  <c r="J25" i="64"/>
  <c r="Q11" i="62"/>
  <c r="U11" i="62"/>
  <c r="V11" i="62"/>
  <c r="G39" i="41"/>
  <c r="I39" i="41" s="1"/>
  <c r="J39" i="41" s="1"/>
  <c r="G19" i="72"/>
  <c r="H13" i="68"/>
  <c r="H17" i="42"/>
  <c r="S11" i="66"/>
  <c r="T11" i="63"/>
  <c r="U17" i="69"/>
  <c r="V17" i="69"/>
  <c r="Q17" i="69"/>
  <c r="H13" i="62"/>
  <c r="T25" i="69"/>
  <c r="R23" i="65"/>
  <c r="E12" i="7"/>
  <c r="W16" i="64"/>
  <c r="K16" i="64"/>
  <c r="I16" i="64"/>
  <c r="G16" i="64"/>
  <c r="L16" i="64"/>
  <c r="T23" i="62"/>
  <c r="R28" i="42"/>
  <c r="K18" i="67"/>
  <c r="G18" i="67"/>
  <c r="L18" i="67"/>
  <c r="H23" i="69"/>
  <c r="H13" i="66"/>
  <c r="H25" i="68"/>
  <c r="J22" i="67"/>
  <c r="T17" i="69"/>
  <c r="J19" i="62"/>
  <c r="AE130" i="34"/>
  <c r="Q28" i="69"/>
  <c r="U28" i="69"/>
  <c r="V28" i="69"/>
  <c r="S23" i="62"/>
  <c r="T13" i="42"/>
  <c r="AE15" i="34"/>
  <c r="Q27" i="64"/>
  <c r="U27" i="64"/>
  <c r="V27" i="64"/>
  <c r="V26" i="69"/>
  <c r="U26" i="69"/>
  <c r="Q26" i="69"/>
  <c r="U16" i="65"/>
  <c r="V16" i="65"/>
  <c r="Q16" i="65"/>
  <c r="AE102" i="34"/>
  <c r="T16" i="65"/>
  <c r="S16" i="90"/>
  <c r="S29" i="90" s="1"/>
  <c r="U16" i="90"/>
  <c r="Q16" i="90"/>
  <c r="Q29" i="90" s="1"/>
  <c r="T14" i="64"/>
  <c r="R19" i="63"/>
  <c r="U17" i="42"/>
  <c r="Q17" i="42"/>
  <c r="V17" i="42"/>
  <c r="L20" i="63"/>
  <c r="W20" i="63"/>
  <c r="G20" i="63"/>
  <c r="K20" i="63"/>
  <c r="AE88" i="34"/>
  <c r="E9" i="7"/>
  <c r="AE83" i="34"/>
  <c r="J23" i="63"/>
  <c r="AE67" i="34"/>
  <c r="T18" i="68"/>
  <c r="L23" i="64"/>
  <c r="K23" i="64"/>
  <c r="G23" i="64"/>
  <c r="AE149" i="34"/>
  <c r="J16" i="69"/>
  <c r="J28" i="67"/>
  <c r="H24" i="65"/>
  <c r="AE43" i="34"/>
  <c r="W21" i="65"/>
  <c r="G21" i="65"/>
  <c r="K21" i="65"/>
  <c r="L21" i="65"/>
  <c r="S18" i="62"/>
  <c r="V27" i="68"/>
  <c r="Q27" i="68"/>
  <c r="U27" i="68"/>
  <c r="T17" i="63"/>
  <c r="AE38" i="34"/>
  <c r="J22" i="64"/>
  <c r="H11" i="66"/>
  <c r="R28" i="65"/>
  <c r="U15" i="62"/>
  <c r="V15" i="62"/>
  <c r="Q15" i="62"/>
  <c r="L19" i="62"/>
  <c r="K19" i="62"/>
  <c r="G19" i="62"/>
  <c r="T14" i="68"/>
  <c r="M5" i="72"/>
  <c r="N5" i="72" s="1"/>
  <c r="I23" i="65"/>
  <c r="W25" i="64"/>
  <c r="I25" i="64"/>
  <c r="H13" i="64"/>
  <c r="H24" i="64"/>
  <c r="AE154" i="34"/>
  <c r="R13" i="69"/>
  <c r="T24" i="63"/>
  <c r="J28" i="65"/>
  <c r="T19" i="42"/>
  <c r="H28" i="42"/>
  <c r="H12" i="69"/>
  <c r="R13" i="67"/>
  <c r="U19" i="64"/>
  <c r="Q19" i="64"/>
  <c r="V19" i="64"/>
  <c r="U28" i="63"/>
  <c r="Q28" i="63"/>
  <c r="V28" i="63"/>
  <c r="H9" i="72"/>
  <c r="T28" i="42"/>
  <c r="G35" i="41"/>
  <c r="E35" i="41" s="1"/>
  <c r="D35" i="41" s="1"/>
  <c r="M18" i="72"/>
  <c r="N18" i="72" s="1"/>
  <c r="S25" i="67"/>
  <c r="R27" i="42"/>
  <c r="I18" i="64"/>
  <c r="R26" i="67"/>
  <c r="S22" i="62"/>
  <c r="T15" i="69"/>
  <c r="T28" i="69"/>
  <c r="T26" i="65"/>
  <c r="T21" i="69"/>
  <c r="I11" i="65"/>
  <c r="R14" i="68"/>
  <c r="P9" i="72"/>
  <c r="G12" i="42"/>
  <c r="K12" i="42"/>
  <c r="L12" i="42"/>
  <c r="W12" i="42"/>
  <c r="S26" i="67"/>
  <c r="S27" i="64"/>
  <c r="H17" i="69"/>
  <c r="H7" i="72"/>
  <c r="J23" i="64"/>
  <c r="H15" i="66"/>
  <c r="W19" i="64"/>
  <c r="I19" i="64"/>
  <c r="J16" i="65"/>
  <c r="S12" i="69"/>
  <c r="H14" i="67"/>
  <c r="G25" i="42"/>
  <c r="K25" i="42"/>
  <c r="L25" i="42"/>
  <c r="H24" i="67"/>
  <c r="T12" i="42"/>
  <c r="H20" i="69"/>
  <c r="H17" i="62"/>
  <c r="J17" i="62"/>
  <c r="R25" i="69"/>
  <c r="AE168" i="34"/>
  <c r="Q11" i="66"/>
  <c r="U11" i="66"/>
  <c r="V11" i="66"/>
  <c r="T17" i="64"/>
  <c r="R18" i="69"/>
  <c r="AE42" i="34"/>
  <c r="V18" i="66"/>
  <c r="U18" i="66"/>
  <c r="Q18" i="66"/>
  <c r="J22" i="42"/>
  <c r="H26" i="64"/>
  <c r="AE31" i="34"/>
  <c r="J26" i="69"/>
  <c r="AE120" i="34"/>
  <c r="AD120" i="34" s="1"/>
  <c r="AB120" i="34" s="1"/>
  <c r="J13" i="62"/>
  <c r="V16" i="63"/>
  <c r="Q16" i="63"/>
  <c r="U16" i="63"/>
  <c r="J16" i="62"/>
  <c r="T11" i="67"/>
  <c r="G25" i="65"/>
  <c r="K25" i="65"/>
  <c r="L25" i="65"/>
  <c r="W25" i="65"/>
  <c r="W21" i="66"/>
  <c r="I21" i="66"/>
  <c r="AE10" i="34"/>
  <c r="S14" i="64"/>
  <c r="J20" i="68"/>
  <c r="R24" i="62"/>
  <c r="Q12" i="64"/>
  <c r="U12" i="64"/>
  <c r="V12" i="64"/>
  <c r="K23" i="69"/>
  <c r="L23" i="69"/>
  <c r="G23" i="69"/>
  <c r="R28" i="63"/>
  <c r="R28" i="64"/>
  <c r="S11" i="62"/>
  <c r="S23" i="63"/>
  <c r="G12" i="41"/>
  <c r="H12" i="41" s="1"/>
  <c r="AV17" i="7"/>
  <c r="I26" i="68"/>
  <c r="S25" i="66"/>
  <c r="U26" i="66"/>
  <c r="V26" i="66"/>
  <c r="Q26" i="66"/>
  <c r="J14" i="68"/>
  <c r="J14" i="63"/>
  <c r="R21" i="66"/>
  <c r="AE80" i="34"/>
  <c r="T11" i="68"/>
  <c r="G8" i="41"/>
  <c r="H8" i="41" s="1"/>
  <c r="S18" i="66"/>
  <c r="I22" i="66"/>
  <c r="AE176" i="34"/>
  <c r="T24" i="66"/>
  <c r="G46" i="41"/>
  <c r="F47" i="41" s="1"/>
  <c r="G16" i="41"/>
  <c r="AE159" i="34"/>
  <c r="I12" i="64"/>
  <c r="J13" i="42"/>
  <c r="H20" i="42"/>
  <c r="H19" i="63"/>
  <c r="K27" i="65"/>
  <c r="G27" i="65"/>
  <c r="L27" i="65"/>
  <c r="W27" i="65"/>
  <c r="R16" i="65"/>
  <c r="H20" i="66"/>
  <c r="H17" i="67"/>
  <c r="I27" i="69"/>
  <c r="T22" i="63"/>
  <c r="I12" i="69"/>
  <c r="AW18" i="7"/>
  <c r="AW19" i="7"/>
  <c r="AW15" i="7"/>
  <c r="AV4" i="7"/>
  <c r="AW6" i="7"/>
  <c r="AW12" i="7"/>
  <c r="AW10" i="7"/>
  <c r="AW8" i="7"/>
  <c r="AW13" i="7"/>
  <c r="AW14" i="7"/>
  <c r="AW5" i="7"/>
  <c r="AW4" i="7"/>
  <c r="AW9" i="7"/>
  <c r="AW7" i="7"/>
  <c r="AW11" i="7"/>
  <c r="AW17" i="7"/>
  <c r="AW16" i="7"/>
  <c r="S22" i="42"/>
  <c r="J28" i="63"/>
  <c r="I27" i="65"/>
  <c r="I24" i="62"/>
  <c r="S20" i="67"/>
  <c r="K21" i="68"/>
  <c r="G21" i="68"/>
  <c r="L21" i="68"/>
  <c r="R23" i="68"/>
  <c r="V15" i="68"/>
  <c r="Q15" i="68"/>
  <c r="U15" i="68"/>
  <c r="W13" i="63"/>
  <c r="I13" i="63"/>
  <c r="T13" i="68"/>
  <c r="E6" i="7"/>
  <c r="AE21" i="34"/>
  <c r="J21" i="64"/>
  <c r="G19" i="42"/>
  <c r="L19" i="42"/>
  <c r="K19" i="42"/>
  <c r="T21" i="62"/>
  <c r="I11" i="67"/>
  <c r="W14" i="63"/>
  <c r="G14" i="63"/>
  <c r="K14" i="63"/>
  <c r="L14" i="63"/>
  <c r="S27" i="68"/>
  <c r="Q24" i="64"/>
  <c r="U24" i="64"/>
  <c r="V24" i="64"/>
  <c r="M17" i="72"/>
  <c r="N17" i="72" s="1"/>
  <c r="H18" i="62"/>
  <c r="V22" i="68"/>
  <c r="U22" i="68"/>
  <c r="Q22" i="68"/>
  <c r="E17" i="7"/>
  <c r="AE66" i="34"/>
  <c r="R20" i="64"/>
  <c r="R12" i="64"/>
  <c r="S18" i="69"/>
  <c r="Q11" i="89"/>
  <c r="Q29" i="89" s="1"/>
  <c r="U11" i="89"/>
  <c r="S11" i="89"/>
  <c r="S29" i="89" s="1"/>
  <c r="S14" i="68"/>
  <c r="L18" i="66"/>
  <c r="G18" i="66"/>
  <c r="W18" i="66"/>
  <c r="K18" i="66"/>
  <c r="J25" i="42"/>
  <c r="I20" i="69"/>
  <c r="H20" i="62"/>
  <c r="G13" i="67"/>
  <c r="L13" i="67"/>
  <c r="K13" i="67"/>
  <c r="W13" i="67"/>
  <c r="K26" i="42"/>
  <c r="W26" i="42"/>
  <c r="L26" i="42"/>
  <c r="G26" i="42"/>
  <c r="R28" i="62"/>
  <c r="T21" i="68"/>
  <c r="G18" i="64"/>
  <c r="K18" i="64"/>
  <c r="W18" i="64"/>
  <c r="L18" i="64"/>
  <c r="H16" i="62"/>
  <c r="W25" i="62"/>
  <c r="I25" i="62"/>
  <c r="I26" i="42"/>
  <c r="AE128" i="34"/>
  <c r="S26" i="65"/>
  <c r="AE103" i="34"/>
  <c r="H10" i="72"/>
  <c r="T26" i="68"/>
  <c r="O9" i="72"/>
  <c r="Q9" i="72" s="1"/>
  <c r="I19" i="69"/>
  <c r="J25" i="62"/>
  <c r="R16" i="66"/>
  <c r="G36" i="41"/>
  <c r="F37" i="41" s="1"/>
  <c r="L14" i="69"/>
  <c r="K14" i="69"/>
  <c r="G14" i="69"/>
  <c r="T12" i="62"/>
  <c r="J11" i="65"/>
  <c r="S12" i="42"/>
  <c r="G40" i="41"/>
  <c r="H41" i="41" s="1"/>
  <c r="R17" i="62"/>
  <c r="L20" i="66"/>
  <c r="G20" i="66"/>
  <c r="W20" i="66"/>
  <c r="K20" i="66"/>
  <c r="H19" i="65"/>
  <c r="R25" i="67"/>
  <c r="U19" i="66"/>
  <c r="Q19" i="66"/>
  <c r="V19" i="66"/>
  <c r="H26" i="63"/>
  <c r="S16" i="62"/>
  <c r="U14" i="68"/>
  <c r="V14" i="68"/>
  <c r="Q14" i="68"/>
  <c r="U22" i="69"/>
  <c r="V22" i="69"/>
  <c r="Q22" i="69"/>
  <c r="O15" i="72"/>
  <c r="E13" i="7"/>
  <c r="G48" i="41"/>
  <c r="E48" i="41" s="1"/>
  <c r="D48" i="41" s="1"/>
  <c r="R12" i="66"/>
  <c r="K27" i="63"/>
  <c r="L27" i="63"/>
  <c r="G27" i="63"/>
  <c r="G5" i="72"/>
  <c r="I24" i="69"/>
  <c r="L15" i="69"/>
  <c r="K15" i="69"/>
  <c r="G15" i="69"/>
  <c r="J15" i="62"/>
  <c r="J26" i="65"/>
  <c r="U21" i="65"/>
  <c r="Q21" i="65"/>
  <c r="V21" i="65"/>
  <c r="S22" i="63"/>
  <c r="H15" i="63"/>
  <c r="L15" i="66"/>
  <c r="G15" i="66"/>
  <c r="K15" i="66"/>
  <c r="AE136" i="34"/>
  <c r="T24" i="68"/>
  <c r="H20" i="64"/>
  <c r="L11" i="63"/>
  <c r="K11" i="63"/>
  <c r="G11" i="63"/>
  <c r="K26" i="63"/>
  <c r="W26" i="63"/>
  <c r="G26" i="63"/>
  <c r="L26" i="63"/>
  <c r="R25" i="62"/>
  <c r="AE113" i="34"/>
  <c r="H12" i="65"/>
  <c r="AE77" i="34"/>
  <c r="J18" i="69"/>
  <c r="AE109" i="34"/>
  <c r="I20" i="68"/>
  <c r="G24" i="67"/>
  <c r="L24" i="67"/>
  <c r="K24" i="67"/>
  <c r="AE110" i="34"/>
  <c r="G21" i="41"/>
  <c r="S23" i="65"/>
  <c r="R15" i="64"/>
  <c r="AE33" i="34"/>
  <c r="M19" i="72"/>
  <c r="N19" i="72" s="1"/>
  <c r="R26" i="66"/>
  <c r="S28" i="64"/>
  <c r="S13" i="66"/>
  <c r="H25" i="42"/>
  <c r="I21" i="63"/>
  <c r="W21" i="63"/>
  <c r="U14" i="69"/>
  <c r="Q14" i="69"/>
  <c r="V14" i="69"/>
  <c r="R14" i="64"/>
  <c r="T20" i="62"/>
  <c r="U14" i="65"/>
  <c r="V14" i="65"/>
  <c r="Q14" i="65"/>
  <c r="S18" i="68"/>
  <c r="H17" i="72"/>
  <c r="V22" i="66"/>
  <c r="Q22" i="66"/>
  <c r="U22" i="66"/>
  <c r="Q18" i="67"/>
  <c r="V18" i="67"/>
  <c r="U18" i="67"/>
  <c r="I17" i="65"/>
  <c r="R11" i="66"/>
  <c r="I11" i="69"/>
  <c r="H19" i="42"/>
  <c r="I12" i="68"/>
  <c r="T18" i="42"/>
  <c r="AE114" i="34"/>
  <c r="I24" i="64"/>
  <c r="T26" i="63"/>
  <c r="G49" i="41"/>
  <c r="D49" i="41" s="1"/>
  <c r="H23" i="67"/>
  <c r="G7" i="72"/>
  <c r="R18" i="62"/>
  <c r="W27" i="64"/>
  <c r="I27" i="64"/>
  <c r="T13" i="64"/>
  <c r="R22" i="63"/>
  <c r="S28" i="62"/>
  <c r="K22" i="68"/>
  <c r="G22" i="68"/>
  <c r="L22" i="68"/>
  <c r="W22" i="68"/>
  <c r="H15" i="64"/>
  <c r="L26" i="66"/>
  <c r="W26" i="66"/>
  <c r="G26" i="66"/>
  <c r="K26" i="66"/>
  <c r="AE170" i="34"/>
  <c r="H12" i="42"/>
  <c r="T19" i="67"/>
  <c r="J18" i="62"/>
  <c r="I23" i="67"/>
  <c r="R14" i="42"/>
  <c r="S28" i="69"/>
  <c r="S11" i="69"/>
  <c r="AE153" i="34"/>
  <c r="T25" i="66"/>
  <c r="AE81" i="34"/>
  <c r="S22" i="64"/>
  <c r="R26" i="68"/>
  <c r="H14" i="68"/>
  <c r="S17" i="62"/>
  <c r="T19" i="65"/>
  <c r="R11" i="64"/>
  <c r="S24" i="66"/>
  <c r="T22" i="66"/>
  <c r="V21" i="62"/>
  <c r="Q21" i="62"/>
  <c r="U21" i="62"/>
  <c r="J17" i="66"/>
  <c r="P6" i="72"/>
  <c r="K11" i="62"/>
  <c r="G11" i="62"/>
  <c r="L11" i="62"/>
  <c r="S22" i="67"/>
  <c r="H11" i="64"/>
  <c r="T12" i="66"/>
  <c r="S23" i="66"/>
  <c r="L27" i="62"/>
  <c r="K27" i="62"/>
  <c r="G27" i="62"/>
  <c r="G19" i="41"/>
  <c r="H19" i="41" s="1"/>
  <c r="U18" i="65"/>
  <c r="V18" i="65"/>
  <c r="Q18" i="65"/>
  <c r="U22" i="62"/>
  <c r="V22" i="62"/>
  <c r="Q22" i="62"/>
  <c r="AE82" i="34"/>
  <c r="U24" i="65"/>
  <c r="V24" i="65"/>
  <c r="Q24" i="65"/>
  <c r="G20" i="41"/>
  <c r="H20" i="41" s="1"/>
  <c r="H23" i="63"/>
  <c r="T14" i="69"/>
  <c r="J14" i="42"/>
  <c r="J20" i="64"/>
  <c r="R19" i="64"/>
  <c r="R15" i="65"/>
  <c r="I26" i="65"/>
  <c r="W26" i="65"/>
  <c r="R13" i="64"/>
  <c r="AE55" i="34"/>
  <c r="R13" i="62"/>
  <c r="H15" i="68"/>
  <c r="R13" i="42"/>
  <c r="N24" i="74"/>
  <c r="Q28" i="67"/>
  <c r="U28" i="67"/>
  <c r="V28" i="67"/>
  <c r="S16" i="67"/>
  <c r="AE19" i="34"/>
  <c r="R15" i="67"/>
  <c r="J13" i="63"/>
  <c r="G27" i="69"/>
  <c r="K27" i="69"/>
  <c r="L27" i="69"/>
  <c r="K24" i="63"/>
  <c r="G24" i="63"/>
  <c r="W24" i="63"/>
  <c r="L24" i="63"/>
  <c r="T20" i="67"/>
  <c r="R20" i="65"/>
  <c r="K23" i="66"/>
  <c r="G23" i="66"/>
  <c r="L23" i="66"/>
  <c r="S28" i="42"/>
  <c r="V14" i="42"/>
  <c r="Q14" i="42"/>
  <c r="U14" i="42"/>
  <c r="W18" i="42"/>
  <c r="G18" i="42"/>
  <c r="L18" i="42"/>
  <c r="K18" i="42"/>
  <c r="J12" i="66"/>
  <c r="Q16" i="69"/>
  <c r="V16" i="69"/>
  <c r="U16" i="69"/>
  <c r="T15" i="64"/>
  <c r="R27" i="67"/>
  <c r="AE58" i="34"/>
  <c r="S24" i="68"/>
  <c r="U11" i="67"/>
  <c r="Q11" i="67"/>
  <c r="V11" i="67"/>
  <c r="H27" i="65"/>
  <c r="L14" i="62"/>
  <c r="G14" i="62"/>
  <c r="K14" i="62"/>
  <c r="W14" i="62"/>
  <c r="E16" i="7"/>
  <c r="W17" i="68"/>
  <c r="I17" i="68"/>
  <c r="S12" i="65"/>
  <c r="H14" i="72"/>
  <c r="T15" i="62"/>
  <c r="J26" i="42"/>
  <c r="S20" i="62"/>
  <c r="W19" i="65"/>
  <c r="L19" i="65"/>
  <c r="G19" i="65"/>
  <c r="K19" i="65"/>
  <c r="S15" i="65"/>
  <c r="I14" i="63"/>
  <c r="W20" i="65"/>
  <c r="I20" i="65"/>
  <c r="S24" i="42"/>
  <c r="K26" i="69"/>
  <c r="G26" i="69"/>
  <c r="L26" i="69"/>
  <c r="I26" i="67"/>
  <c r="W26" i="67"/>
  <c r="J23" i="62"/>
  <c r="S28" i="67"/>
  <c r="H11" i="62"/>
  <c r="Q27" i="63"/>
  <c r="U27" i="63"/>
  <c r="V27" i="63"/>
  <c r="J12" i="67"/>
  <c r="H26" i="68"/>
  <c r="G22" i="41"/>
  <c r="H22" i="41" s="1"/>
  <c r="S21" i="65"/>
  <c r="H21" i="68"/>
  <c r="AE143" i="34"/>
  <c r="AD143" i="34" s="1"/>
  <c r="AB143" i="34" s="1"/>
  <c r="I14" i="67"/>
  <c r="W14" i="67"/>
  <c r="H14" i="65"/>
  <c r="R12" i="68"/>
  <c r="AE34" i="34"/>
  <c r="U19" i="62"/>
  <c r="Q19" i="62"/>
  <c r="V19" i="62"/>
  <c r="J17" i="64"/>
  <c r="I26" i="69"/>
  <c r="Q23" i="63"/>
  <c r="U23" i="63"/>
  <c r="V23" i="63"/>
  <c r="H19" i="64"/>
  <c r="S13" i="64"/>
  <c r="V15" i="66"/>
  <c r="U15" i="66"/>
  <c r="Q15" i="66"/>
  <c r="J21" i="62"/>
  <c r="Q25" i="68"/>
  <c r="U25" i="68"/>
  <c r="V25" i="68"/>
  <c r="G41" i="41"/>
  <c r="F42" i="41" s="1"/>
  <c r="W11" i="42"/>
  <c r="I11" i="42"/>
  <c r="V23" i="69"/>
  <c r="Q23" i="69"/>
  <c r="U23" i="69"/>
  <c r="H27" i="67"/>
  <c r="R18" i="64"/>
  <c r="R16" i="67"/>
  <c r="V23" i="68"/>
  <c r="U23" i="68"/>
  <c r="Q23" i="68"/>
  <c r="J21" i="63"/>
  <c r="T13" i="63"/>
  <c r="S21" i="64"/>
  <c r="AE11" i="34"/>
  <c r="L25" i="64"/>
  <c r="K25" i="64"/>
  <c r="G25" i="64"/>
  <c r="AE156" i="34"/>
  <c r="S13" i="63"/>
  <c r="T27" i="64"/>
  <c r="Q25" i="65"/>
  <c r="U25" i="65"/>
  <c r="V25" i="65"/>
  <c r="R22" i="62"/>
  <c r="R24" i="42"/>
  <c r="AE166" i="34"/>
  <c r="AF166" i="34" s="1"/>
  <c r="AH166" i="34" s="1"/>
  <c r="AE107" i="34"/>
  <c r="G14" i="64"/>
  <c r="L14" i="64"/>
  <c r="W14" i="64"/>
  <c r="K14" i="64"/>
  <c r="AE173" i="34"/>
  <c r="G17" i="72"/>
  <c r="T18" i="67"/>
  <c r="R17" i="42"/>
  <c r="Q23" i="42"/>
  <c r="U23" i="42"/>
  <c r="V23" i="42"/>
  <c r="J28" i="64"/>
  <c r="R13" i="66"/>
  <c r="T28" i="66"/>
  <c r="U17" i="67"/>
  <c r="Q17" i="67"/>
  <c r="V17" i="67"/>
  <c r="L11" i="66"/>
  <c r="G11" i="66"/>
  <c r="K11" i="66"/>
  <c r="J19" i="42"/>
  <c r="H16" i="64"/>
  <c r="H12" i="66"/>
  <c r="I20" i="64"/>
  <c r="T18" i="63"/>
  <c r="AE121" i="34"/>
  <c r="H13" i="63"/>
  <c r="AE6" i="34"/>
  <c r="T14" i="62"/>
  <c r="AV5" i="7"/>
  <c r="H16" i="63"/>
  <c r="S24" i="63"/>
  <c r="I12" i="90"/>
  <c r="I29" i="90" s="1"/>
  <c r="K12" i="90"/>
  <c r="G12" i="90"/>
  <c r="G29" i="90" s="1"/>
  <c r="J13" i="67"/>
  <c r="T13" i="65"/>
  <c r="S19" i="69"/>
  <c r="AE151" i="34"/>
  <c r="J11" i="63"/>
  <c r="J27" i="42"/>
  <c r="J11" i="64"/>
  <c r="AV12" i="7"/>
  <c r="W12" i="65"/>
  <c r="I12" i="65"/>
  <c r="H24" i="69"/>
  <c r="R15" i="62"/>
  <c r="S23" i="64"/>
  <c r="T15" i="65"/>
  <c r="G15" i="72"/>
  <c r="J26" i="62"/>
  <c r="K22" i="64"/>
  <c r="W22" i="64"/>
  <c r="L22" i="64"/>
  <c r="G22" i="64"/>
  <c r="J27" i="66"/>
  <c r="R19" i="68"/>
  <c r="S18" i="65"/>
  <c r="T12" i="69"/>
  <c r="S16" i="65"/>
  <c r="S13" i="69"/>
  <c r="AE79" i="34"/>
  <c r="G24" i="41"/>
  <c r="H24" i="41" s="1"/>
  <c r="H25" i="41" s="1"/>
  <c r="I22" i="68"/>
  <c r="Q23" i="64"/>
  <c r="U23" i="64"/>
  <c r="V23" i="64"/>
  <c r="I26" i="63"/>
  <c r="S14" i="63"/>
  <c r="AE32" i="34"/>
  <c r="S14" i="42"/>
  <c r="R25" i="63"/>
  <c r="R19" i="67"/>
  <c r="W15" i="67"/>
  <c r="G15" i="67"/>
  <c r="K15" i="67"/>
  <c r="L15" i="67"/>
  <c r="H22" i="62"/>
  <c r="V12" i="67"/>
  <c r="Q12" i="67"/>
  <c r="U12" i="67"/>
  <c r="J18" i="42"/>
  <c r="J22" i="62"/>
  <c r="I13" i="67"/>
  <c r="Q24" i="68"/>
  <c r="V24" i="68"/>
  <c r="U24" i="68"/>
  <c r="AV15" i="7"/>
  <c r="R16" i="42"/>
  <c r="Q20" i="64"/>
  <c r="U20" i="64"/>
  <c r="V20" i="64"/>
  <c r="T15" i="63"/>
  <c r="Q19" i="68"/>
  <c r="U19" i="68"/>
  <c r="V19" i="68"/>
  <c r="I18" i="65"/>
  <c r="W18" i="65"/>
  <c r="H23" i="62"/>
  <c r="H22" i="64"/>
  <c r="U20" i="69"/>
  <c r="V20" i="69"/>
  <c r="Q20" i="69"/>
  <c r="T19" i="62"/>
  <c r="P16" i="72"/>
  <c r="T20" i="64"/>
  <c r="T26" i="42"/>
  <c r="J11" i="66"/>
  <c r="H25" i="66"/>
  <c r="W14" i="66"/>
  <c r="L14" i="66"/>
  <c r="K14" i="66"/>
  <c r="G14" i="66"/>
  <c r="G44" i="41"/>
  <c r="F45" i="41" s="1"/>
  <c r="I24" i="68"/>
  <c r="H11" i="68"/>
  <c r="H21" i="62"/>
  <c r="I13" i="64"/>
  <c r="W13" i="64"/>
  <c r="O7" i="72"/>
  <c r="S14" i="69"/>
  <c r="J19" i="69"/>
  <c r="AE126" i="34"/>
  <c r="S27" i="67"/>
  <c r="U11" i="65"/>
  <c r="Q11" i="65"/>
  <c r="V11" i="65"/>
  <c r="S13" i="67"/>
  <c r="W27" i="42"/>
  <c r="I27" i="42"/>
  <c r="J16" i="67"/>
  <c r="AV13" i="7"/>
  <c r="J19" i="68"/>
  <c r="R21" i="62"/>
  <c r="U21" i="67"/>
  <c r="V21" i="67"/>
  <c r="Q21" i="67"/>
  <c r="R15" i="42"/>
  <c r="J19" i="65"/>
  <c r="T28" i="64"/>
  <c r="G22" i="62"/>
  <c r="W22" i="62"/>
  <c r="L22" i="62"/>
  <c r="K22" i="62"/>
  <c r="K15" i="62"/>
  <c r="G15" i="62"/>
  <c r="L15" i="62"/>
  <c r="W24" i="65"/>
  <c r="I24" i="65"/>
  <c r="K11" i="68"/>
  <c r="G11" i="68"/>
  <c r="L11" i="68"/>
  <c r="AE18" i="34"/>
  <c r="H26" i="65"/>
  <c r="W23" i="42"/>
  <c r="I23" i="42"/>
  <c r="W19" i="62"/>
  <c r="I19" i="62"/>
  <c r="H15" i="65"/>
  <c r="H27" i="66"/>
  <c r="S19" i="68"/>
  <c r="L13" i="62"/>
  <c r="G13" i="62"/>
  <c r="K13" i="62"/>
  <c r="T12" i="68"/>
  <c r="J13" i="65"/>
  <c r="S21" i="63"/>
  <c r="V11" i="69"/>
  <c r="Q11" i="69"/>
  <c r="U11" i="69"/>
  <c r="W13" i="62"/>
  <c r="I13" i="62"/>
  <c r="AE177" i="34"/>
  <c r="I25" i="101"/>
  <c r="I25" i="94" a="1"/>
  <c r="I25" i="94" s="1"/>
  <c r="AI10" i="7" s="1"/>
  <c r="AJ10" i="7" s="1"/>
  <c r="D25" i="101"/>
  <c r="D25" i="94" a="1"/>
  <c r="D25" i="94" s="1"/>
  <c r="AI5" i="7" s="1"/>
  <c r="AJ5" i="7" s="1"/>
  <c r="R15" i="34"/>
  <c r="R17" i="34"/>
  <c r="R5" i="34"/>
  <c r="R12" i="34"/>
  <c r="G25" i="101"/>
  <c r="G25" i="94" a="1"/>
  <c r="G25" i="94" s="1"/>
  <c r="AI8" i="7" s="1"/>
  <c r="AJ8" i="7" s="1"/>
  <c r="R9" i="34"/>
  <c r="R22" i="34"/>
  <c r="R6" i="34"/>
  <c r="R13" i="34"/>
  <c r="H25" i="101"/>
  <c r="H25" i="94" a="1"/>
  <c r="H25" i="94" s="1"/>
  <c r="AI9" i="7" s="1"/>
  <c r="AJ9" i="7" s="1"/>
  <c r="E25" i="101"/>
  <c r="E25" i="94" a="1"/>
  <c r="E25" i="94" s="1"/>
  <c r="AI6" i="7" s="1"/>
  <c r="AJ6" i="7" s="1"/>
  <c r="R20" i="34"/>
  <c r="F25" i="101"/>
  <c r="F25" i="94" a="1"/>
  <c r="F25" i="94" s="1"/>
  <c r="AI7" i="7" s="1"/>
  <c r="AJ7" i="7" s="1"/>
  <c r="R11" i="34"/>
  <c r="R16" i="34"/>
  <c r="R14" i="34"/>
  <c r="R18" i="34"/>
  <c r="R21" i="34"/>
  <c r="R10" i="34"/>
  <c r="J25" i="94" a="1"/>
  <c r="J25" i="94" s="1"/>
  <c r="AI11" i="7" s="1"/>
  <c r="AJ11" i="7" s="1"/>
  <c r="J25" i="101"/>
  <c r="R8" i="34"/>
  <c r="R7" i="34"/>
  <c r="R19" i="34"/>
  <c r="C25" i="94" a="1"/>
  <c r="C25" i="94" s="1"/>
  <c r="AI4" i="7" s="1"/>
  <c r="AJ4" i="7" s="1"/>
  <c r="C25" i="101"/>
  <c r="W52" i="34"/>
  <c r="V65" i="34"/>
  <c r="W65" i="34"/>
  <c r="W64" i="34"/>
  <c r="V67" i="34"/>
  <c r="W67" i="34"/>
  <c r="W58" i="34"/>
  <c r="V54" i="34"/>
  <c r="V68" i="34"/>
  <c r="V52" i="34"/>
  <c r="W51" i="34"/>
  <c r="W57" i="34"/>
  <c r="V61" i="34"/>
  <c r="W60" i="34"/>
  <c r="W54" i="34"/>
  <c r="V58" i="34"/>
  <c r="V57" i="34"/>
  <c r="V55" i="34"/>
  <c r="V66" i="34"/>
  <c r="W61" i="34"/>
  <c r="V63" i="34"/>
  <c r="W53" i="34"/>
  <c r="W66" i="34"/>
  <c r="W63" i="34"/>
  <c r="V64" i="34"/>
  <c r="W56" i="34"/>
  <c r="V56" i="34"/>
  <c r="W62" i="34"/>
  <c r="V59" i="34"/>
  <c r="V53" i="34"/>
  <c r="W59" i="34"/>
  <c r="W55" i="34"/>
  <c r="V51" i="34"/>
  <c r="V60" i="34"/>
  <c r="V62" i="34"/>
  <c r="W68" i="34"/>
  <c r="B64" i="41"/>
  <c r="L89" i="41"/>
  <c r="B164" i="41"/>
  <c r="B189" i="41"/>
  <c r="L189" i="41"/>
  <c r="L164" i="41"/>
  <c r="B89" i="41"/>
  <c r="L64" i="41"/>
  <c r="M52" i="34"/>
  <c r="K92" i="41"/>
  <c r="C192" i="41"/>
  <c r="K192" i="41"/>
  <c r="C167" i="41"/>
  <c r="K67" i="41"/>
  <c r="K167" i="41"/>
  <c r="C92" i="41"/>
  <c r="C67" i="41"/>
  <c r="N54" i="34"/>
  <c r="P44" i="41"/>
  <c r="X119" i="41"/>
  <c r="X19" i="41"/>
  <c r="P144" i="41"/>
  <c r="W35" i="34"/>
  <c r="N57" i="34"/>
  <c r="L63" i="41"/>
  <c r="B88" i="41"/>
  <c r="L88" i="41"/>
  <c r="B188" i="41"/>
  <c r="B63" i="41"/>
  <c r="L188" i="41"/>
  <c r="L163" i="41"/>
  <c r="B163" i="41"/>
  <c r="M65" i="34"/>
  <c r="N63" i="34"/>
  <c r="G15" i="7"/>
  <c r="K198" i="41"/>
  <c r="K73" i="41"/>
  <c r="K173" i="41"/>
  <c r="C98" i="41"/>
  <c r="C73" i="41"/>
  <c r="C173" i="41"/>
  <c r="C198" i="41"/>
  <c r="K98" i="41"/>
  <c r="M62" i="34"/>
  <c r="M89" i="34"/>
  <c r="P195" i="41"/>
  <c r="P95" i="41"/>
  <c r="X95" i="41"/>
  <c r="P170" i="41"/>
  <c r="P70" i="41"/>
  <c r="X170" i="41"/>
  <c r="X70" i="41"/>
  <c r="X195" i="41"/>
  <c r="M79" i="34"/>
  <c r="N78" i="34"/>
  <c r="F5" i="7"/>
  <c r="Y159" i="41"/>
  <c r="O184" i="41"/>
  <c r="Y84" i="41"/>
  <c r="O59" i="41"/>
  <c r="O159" i="41"/>
  <c r="Y184" i="41"/>
  <c r="Y59" i="41"/>
  <c r="O84" i="41"/>
  <c r="V83" i="34"/>
  <c r="W36" i="34"/>
  <c r="M80" i="34"/>
  <c r="M57" i="34"/>
  <c r="Y123" i="41"/>
  <c r="O48" i="41"/>
  <c r="Y23" i="41"/>
  <c r="O148" i="41"/>
  <c r="M44" i="34"/>
  <c r="M91" i="34"/>
  <c r="N91" i="34"/>
  <c r="W31" i="34"/>
  <c r="F10" i="7"/>
  <c r="Q31" i="95"/>
  <c r="M84" i="34"/>
  <c r="P173" i="41"/>
  <c r="P198" i="41"/>
  <c r="P98" i="41"/>
  <c r="X173" i="41"/>
  <c r="X98" i="41"/>
  <c r="X198" i="41"/>
  <c r="X73" i="41"/>
  <c r="P73" i="41"/>
  <c r="G8" i="7"/>
  <c r="C93" i="41"/>
  <c r="K93" i="41"/>
  <c r="C168" i="41"/>
  <c r="C68" i="41"/>
  <c r="C193" i="41"/>
  <c r="K68" i="41"/>
  <c r="K193" i="41"/>
  <c r="K168" i="41"/>
  <c r="N81" i="34"/>
  <c r="N35" i="34"/>
  <c r="N61" i="34"/>
  <c r="F14" i="7"/>
  <c r="F7" i="7"/>
  <c r="N66" i="34"/>
  <c r="G11" i="7"/>
  <c r="P33" i="41"/>
  <c r="X8" i="41"/>
  <c r="X108" i="41"/>
  <c r="P133" i="41"/>
  <c r="N31" i="34"/>
  <c r="V87" i="34"/>
  <c r="Q31" i="102"/>
  <c r="P42" i="41"/>
  <c r="X17" i="41"/>
  <c r="P142" i="41"/>
  <c r="X117" i="41"/>
  <c r="M39" i="34"/>
  <c r="X107" i="41"/>
  <c r="P132" i="41"/>
  <c r="P32" i="41"/>
  <c r="X7" i="41"/>
  <c r="V81" i="34"/>
  <c r="F9" i="7"/>
  <c r="V77" i="34"/>
  <c r="Q31" i="50"/>
  <c r="W43" i="34"/>
  <c r="X193" i="41"/>
  <c r="X68" i="41"/>
  <c r="P193" i="41"/>
  <c r="P68" i="41"/>
  <c r="X168" i="41"/>
  <c r="P93" i="41"/>
  <c r="P168" i="41"/>
  <c r="X93" i="41"/>
  <c r="O167" i="41"/>
  <c r="O67" i="41"/>
  <c r="Y192" i="41"/>
  <c r="O192" i="41"/>
  <c r="Y167" i="41"/>
  <c r="Y92" i="41"/>
  <c r="Y67" i="41"/>
  <c r="O92" i="41"/>
  <c r="O172" i="41"/>
  <c r="O197" i="41"/>
  <c r="O97" i="41"/>
  <c r="Y172" i="41"/>
  <c r="Y97" i="41"/>
  <c r="Y197" i="41"/>
  <c r="Y72" i="41"/>
  <c r="O72" i="41"/>
  <c r="M76" i="34"/>
  <c r="G10" i="7"/>
  <c r="N87" i="34"/>
  <c r="B98" i="41"/>
  <c r="L73" i="41"/>
  <c r="L98" i="41"/>
  <c r="B198" i="41"/>
  <c r="B173" i="41"/>
  <c r="L198" i="41"/>
  <c r="L173" i="41"/>
  <c r="B73" i="41"/>
  <c r="M60" i="34"/>
  <c r="M66" i="34"/>
  <c r="V86" i="34"/>
  <c r="Q31" i="61"/>
  <c r="N75" i="34"/>
  <c r="C169" i="41"/>
  <c r="K169" i="41"/>
  <c r="C194" i="41"/>
  <c r="C94" i="41"/>
  <c r="K194" i="41"/>
  <c r="K69" i="41"/>
  <c r="C69" i="41"/>
  <c r="K94" i="41"/>
  <c r="Q31" i="54"/>
  <c r="N40" i="34"/>
  <c r="P34" i="41"/>
  <c r="X109" i="41"/>
  <c r="X9" i="41"/>
  <c r="P134" i="41"/>
  <c r="L58" i="41"/>
  <c r="B58" i="41"/>
  <c r="B158" i="41"/>
  <c r="B183" i="41"/>
  <c r="L158" i="41"/>
  <c r="L83" i="41"/>
  <c r="B83" i="41"/>
  <c r="L183" i="41"/>
  <c r="M43" i="34"/>
  <c r="Q31" i="47"/>
  <c r="N67" i="34"/>
  <c r="M34" i="34"/>
  <c r="W42" i="34"/>
  <c r="V91" i="34"/>
  <c r="N64" i="34"/>
  <c r="O34" i="41"/>
  <c r="Y9" i="41"/>
  <c r="O134" i="41"/>
  <c r="Y109" i="41"/>
  <c r="F11" i="7"/>
  <c r="V41" i="34"/>
  <c r="M75" i="34"/>
  <c r="L59" i="41"/>
  <c r="L84" i="41"/>
  <c r="B184" i="41"/>
  <c r="B59" i="41"/>
  <c r="L159" i="41"/>
  <c r="L184" i="41"/>
  <c r="B84" i="41"/>
  <c r="B159" i="41"/>
  <c r="G5" i="7"/>
  <c r="P45" i="41"/>
  <c r="X120" i="41"/>
  <c r="P145" i="41"/>
  <c r="X20" i="41"/>
  <c r="M74" i="34"/>
  <c r="M68" i="34"/>
  <c r="N90" i="34"/>
  <c r="V35" i="34"/>
  <c r="M86" i="34"/>
  <c r="X185" i="41"/>
  <c r="P160" i="41"/>
  <c r="X60" i="41"/>
  <c r="P60" i="41"/>
  <c r="X85" i="41"/>
  <c r="P85" i="41"/>
  <c r="X160" i="41"/>
  <c r="P185" i="41"/>
  <c r="M51" i="34"/>
  <c r="K184" i="41"/>
  <c r="C184" i="41"/>
  <c r="K159" i="41"/>
  <c r="K84" i="41"/>
  <c r="K59" i="41"/>
  <c r="C84" i="41"/>
  <c r="C59" i="41"/>
  <c r="C159" i="41"/>
  <c r="G14" i="7"/>
  <c r="F16" i="7"/>
  <c r="X113" i="41"/>
  <c r="P38" i="41"/>
  <c r="P138" i="41"/>
  <c r="X13" i="41"/>
  <c r="W44" i="34"/>
  <c r="L71" i="41"/>
  <c r="B171" i="41"/>
  <c r="B71" i="41"/>
  <c r="L196" i="41"/>
  <c r="L96" i="41"/>
  <c r="B96" i="41"/>
  <c r="L171" i="41"/>
  <c r="B196" i="41"/>
  <c r="O187" i="41"/>
  <c r="O62" i="41"/>
  <c r="Y62" i="41"/>
  <c r="Y87" i="41"/>
  <c r="O162" i="41"/>
  <c r="Y162" i="41"/>
  <c r="O87" i="41"/>
  <c r="Y187" i="41"/>
  <c r="O171" i="41"/>
  <c r="O96" i="41"/>
  <c r="Y96" i="41"/>
  <c r="Y71" i="41"/>
  <c r="Y196" i="41"/>
  <c r="O71" i="41"/>
  <c r="O196" i="41"/>
  <c r="Y171" i="41"/>
  <c r="B194" i="41"/>
  <c r="L69" i="41"/>
  <c r="L194" i="41"/>
  <c r="B69" i="41"/>
  <c r="L94" i="41"/>
  <c r="L169" i="41"/>
  <c r="B94" i="41"/>
  <c r="B169" i="41"/>
  <c r="N62" i="34"/>
  <c r="Y168" i="41"/>
  <c r="O193" i="41"/>
  <c r="O68" i="41"/>
  <c r="Y68" i="41"/>
  <c r="Y193" i="41"/>
  <c r="O93" i="41"/>
  <c r="Y93" i="41"/>
  <c r="O168" i="41"/>
  <c r="W30" i="34"/>
  <c r="M64" i="34"/>
  <c r="F6" i="7"/>
  <c r="N51" i="34"/>
  <c r="N89" i="34"/>
  <c r="F17" i="7"/>
  <c r="G13" i="7"/>
  <c r="M54" i="34"/>
  <c r="P157" i="41"/>
  <c r="P82" i="41"/>
  <c r="P57" i="41"/>
  <c r="X82" i="41"/>
  <c r="X157" i="41"/>
  <c r="X57" i="41"/>
  <c r="X182" i="41"/>
  <c r="P182" i="41"/>
  <c r="W85" i="34"/>
  <c r="P87" i="41"/>
  <c r="P187" i="41"/>
  <c r="X62" i="41"/>
  <c r="P62" i="41"/>
  <c r="X87" i="41"/>
  <c r="P162" i="41"/>
  <c r="X162" i="41"/>
  <c r="X187" i="41"/>
  <c r="N43" i="34"/>
  <c r="V33" i="34"/>
  <c r="W29" i="34"/>
  <c r="M83" i="34"/>
  <c r="P143" i="41"/>
  <c r="P43" i="41"/>
  <c r="X118" i="41"/>
  <c r="X18" i="41"/>
  <c r="N88" i="34"/>
  <c r="W79" i="34"/>
  <c r="W41" i="34"/>
  <c r="N44" i="34"/>
  <c r="K66" i="41"/>
  <c r="C166" i="41"/>
  <c r="K91" i="41"/>
  <c r="C66" i="41"/>
  <c r="C91" i="41"/>
  <c r="K191" i="41"/>
  <c r="C191" i="41"/>
  <c r="K166" i="41"/>
  <c r="W33" i="34"/>
  <c r="P149" i="41"/>
  <c r="X24" i="41"/>
  <c r="P49" i="41"/>
  <c r="X124" i="41"/>
  <c r="W40" i="34"/>
  <c r="M33" i="34"/>
  <c r="W88" i="34"/>
  <c r="N33" i="34"/>
  <c r="B174" i="41"/>
  <c r="B74" i="41"/>
  <c r="L74" i="41"/>
  <c r="B199" i="41"/>
  <c r="L174" i="41"/>
  <c r="L99" i="41"/>
  <c r="L199" i="41"/>
  <c r="B99" i="41"/>
  <c r="N30" i="34"/>
  <c r="W91" i="34"/>
  <c r="M32" i="34"/>
  <c r="M61" i="34"/>
  <c r="V45" i="34"/>
  <c r="N32" i="34"/>
  <c r="W82" i="34"/>
  <c r="O36" i="41"/>
  <c r="Y11" i="41"/>
  <c r="Y111" i="41"/>
  <c r="O136" i="41"/>
  <c r="Q31" i="48"/>
  <c r="N28" i="34"/>
  <c r="P36" i="41"/>
  <c r="X111" i="41"/>
  <c r="X11" i="41"/>
  <c r="P136" i="41"/>
  <c r="C195" i="41"/>
  <c r="K170" i="41"/>
  <c r="K95" i="41"/>
  <c r="C170" i="41"/>
  <c r="C70" i="41"/>
  <c r="K195" i="41"/>
  <c r="C95" i="41"/>
  <c r="K70" i="41"/>
  <c r="M28" i="34"/>
  <c r="M40" i="34"/>
  <c r="P190" i="41"/>
  <c r="P90" i="41"/>
  <c r="X65" i="41"/>
  <c r="P65" i="41"/>
  <c r="X190" i="41"/>
  <c r="P165" i="41"/>
  <c r="X90" i="41"/>
  <c r="X165" i="41"/>
  <c r="Y17" i="41"/>
  <c r="O142" i="41"/>
  <c r="Y117" i="41"/>
  <c r="O42" i="41"/>
  <c r="W45" i="34"/>
  <c r="W86" i="34"/>
  <c r="M45" i="34"/>
  <c r="V36" i="34"/>
  <c r="M82" i="34"/>
  <c r="W81" i="34"/>
  <c r="B193" i="41"/>
  <c r="B68" i="41"/>
  <c r="L193" i="41"/>
  <c r="L93" i="41"/>
  <c r="B168" i="41"/>
  <c r="B93" i="41"/>
  <c r="L168" i="41"/>
  <c r="L68" i="41"/>
  <c r="X88" i="41"/>
  <c r="P163" i="41"/>
  <c r="P63" i="41"/>
  <c r="P88" i="41"/>
  <c r="X188" i="41"/>
  <c r="X163" i="41"/>
  <c r="X63" i="41"/>
  <c r="P188" i="41"/>
  <c r="B60" i="41"/>
  <c r="L160" i="41"/>
  <c r="L85" i="41"/>
  <c r="B185" i="41"/>
  <c r="L185" i="41"/>
  <c r="L60" i="41"/>
  <c r="B160" i="41"/>
  <c r="B85" i="41"/>
  <c r="M30" i="34"/>
  <c r="V88" i="34"/>
  <c r="M78" i="34"/>
  <c r="P135" i="41"/>
  <c r="X10" i="41"/>
  <c r="P35" i="41"/>
  <c r="X110" i="41"/>
  <c r="C188" i="41"/>
  <c r="C88" i="41"/>
  <c r="K63" i="41"/>
  <c r="K188" i="41"/>
  <c r="K163" i="41"/>
  <c r="C163" i="41"/>
  <c r="K88" i="41"/>
  <c r="C63" i="41"/>
  <c r="V29" i="34"/>
  <c r="N56" i="34"/>
  <c r="M53" i="34"/>
  <c r="W80" i="34"/>
  <c r="C199" i="41"/>
  <c r="K174" i="41"/>
  <c r="C99" i="41"/>
  <c r="K74" i="41"/>
  <c r="C174" i="41"/>
  <c r="K99" i="41"/>
  <c r="K199" i="41"/>
  <c r="C74" i="41"/>
  <c r="N39" i="34"/>
  <c r="X59" i="41"/>
  <c r="P159" i="41"/>
  <c r="X84" i="41"/>
  <c r="X184" i="41"/>
  <c r="P184" i="41"/>
  <c r="P84" i="41"/>
  <c r="X159" i="41"/>
  <c r="P59" i="41"/>
  <c r="L62" i="41"/>
  <c r="B62" i="41"/>
  <c r="B187" i="41"/>
  <c r="L162" i="41"/>
  <c r="B162" i="41"/>
  <c r="L187" i="41"/>
  <c r="L87" i="41"/>
  <c r="B87" i="41"/>
  <c r="M87" i="34"/>
  <c r="N58" i="34"/>
  <c r="P141" i="41"/>
  <c r="P41" i="41"/>
  <c r="X116" i="41"/>
  <c r="X16" i="41"/>
  <c r="X72" i="41"/>
  <c r="X197" i="41"/>
  <c r="X172" i="41"/>
  <c r="P97" i="41"/>
  <c r="P197" i="41"/>
  <c r="X97" i="41"/>
  <c r="P172" i="41"/>
  <c r="P72" i="41"/>
  <c r="P37" i="41"/>
  <c r="X112" i="41"/>
  <c r="P137" i="41"/>
  <c r="X12" i="41"/>
  <c r="X22" i="41"/>
  <c r="X122" i="41"/>
  <c r="P47" i="41"/>
  <c r="P147" i="41"/>
  <c r="N38" i="34"/>
  <c r="W32" i="34"/>
  <c r="C96" i="41"/>
  <c r="C71" i="41"/>
  <c r="C171" i="41"/>
  <c r="K171" i="41"/>
  <c r="K196" i="41"/>
  <c r="K71" i="41"/>
  <c r="K96" i="41"/>
  <c r="C196" i="41"/>
  <c r="V90" i="34"/>
  <c r="O170" i="41"/>
  <c r="Y195" i="41"/>
  <c r="O195" i="41"/>
  <c r="O95" i="41"/>
  <c r="Y70" i="41"/>
  <c r="Y170" i="41"/>
  <c r="O70" i="41"/>
  <c r="Y95" i="41"/>
  <c r="V85" i="34"/>
  <c r="Y21" i="41"/>
  <c r="O46" i="41"/>
  <c r="O146" i="41"/>
  <c r="Y121" i="41"/>
  <c r="B92" i="41"/>
  <c r="L167" i="41"/>
  <c r="L192" i="41"/>
  <c r="L92" i="41"/>
  <c r="B167" i="41"/>
  <c r="B192" i="41"/>
  <c r="L67" i="41"/>
  <c r="B67" i="41"/>
  <c r="F8" i="7"/>
  <c r="O40" i="41"/>
  <c r="Y15" i="41"/>
  <c r="Y115" i="41"/>
  <c r="O140" i="41"/>
  <c r="N86" i="34"/>
  <c r="G12" i="7"/>
  <c r="X99" i="41"/>
  <c r="X199" i="41"/>
  <c r="P74" i="41"/>
  <c r="X174" i="41"/>
  <c r="P174" i="41"/>
  <c r="P99" i="41"/>
  <c r="P199" i="41"/>
  <c r="X74" i="41"/>
  <c r="Q31" i="55"/>
  <c r="V32" i="34"/>
  <c r="N77" i="34"/>
  <c r="P189" i="41"/>
  <c r="X189" i="41"/>
  <c r="P164" i="41"/>
  <c r="X164" i="41"/>
  <c r="P64" i="41"/>
  <c r="X89" i="41"/>
  <c r="X64" i="41"/>
  <c r="P89" i="41"/>
  <c r="V75" i="34"/>
  <c r="N80" i="34"/>
  <c r="B161" i="41"/>
  <c r="L186" i="41"/>
  <c r="B186" i="41"/>
  <c r="L61" i="41"/>
  <c r="B61" i="41"/>
  <c r="L86" i="41"/>
  <c r="L161" i="41"/>
  <c r="B86" i="41"/>
  <c r="V40" i="34"/>
  <c r="G9" i="7"/>
  <c r="W38" i="34"/>
  <c r="G17" i="7"/>
  <c r="W74" i="34"/>
  <c r="Q31" i="56"/>
  <c r="M56" i="34"/>
  <c r="W34" i="34"/>
  <c r="O49" i="41"/>
  <c r="Y124" i="41"/>
  <c r="O149" i="41"/>
  <c r="Y24" i="41"/>
  <c r="P192" i="41"/>
  <c r="X67" i="41"/>
  <c r="P67" i="41"/>
  <c r="P92" i="41"/>
  <c r="X167" i="41"/>
  <c r="X192" i="41"/>
  <c r="X92" i="41"/>
  <c r="P167" i="41"/>
  <c r="V79" i="34"/>
  <c r="N65" i="34"/>
  <c r="G4" i="7"/>
  <c r="M38" i="34"/>
  <c r="N59" i="34"/>
  <c r="V37" i="34"/>
  <c r="Q31" i="49"/>
  <c r="K161" i="41"/>
  <c r="C86" i="41"/>
  <c r="C161" i="41"/>
  <c r="C186" i="41"/>
  <c r="K86" i="41"/>
  <c r="C61" i="41"/>
  <c r="K186" i="41"/>
  <c r="K61" i="41"/>
  <c r="Y158" i="41"/>
  <c r="Y83" i="41"/>
  <c r="O58" i="41"/>
  <c r="Y58" i="41"/>
  <c r="O183" i="41"/>
  <c r="O83" i="41"/>
  <c r="O158" i="41"/>
  <c r="Y183" i="41"/>
  <c r="X14" i="41"/>
  <c r="P39" i="41"/>
  <c r="P139" i="41"/>
  <c r="X114" i="41"/>
  <c r="N74" i="34"/>
  <c r="V44" i="34"/>
  <c r="C60" i="41"/>
  <c r="K185" i="41"/>
  <c r="C160" i="41"/>
  <c r="C85" i="41"/>
  <c r="K85" i="41"/>
  <c r="K60" i="41"/>
  <c r="K160" i="41"/>
  <c r="C185" i="41"/>
  <c r="Y173" i="41"/>
  <c r="Y198" i="41"/>
  <c r="Y73" i="41"/>
  <c r="O98" i="41"/>
  <c r="O198" i="41"/>
  <c r="Y98" i="41"/>
  <c r="O73" i="41"/>
  <c r="O173" i="41"/>
  <c r="N42" i="34"/>
  <c r="V38" i="34"/>
  <c r="V84" i="34"/>
  <c r="M90" i="34"/>
  <c r="N60" i="34"/>
  <c r="W77" i="34"/>
  <c r="W89" i="34"/>
  <c r="V31" i="34"/>
  <c r="M63" i="34"/>
  <c r="M77" i="34"/>
  <c r="Y118" i="41"/>
  <c r="O43" i="41"/>
  <c r="Y18" i="41"/>
  <c r="O143" i="41"/>
  <c r="B65" i="41"/>
  <c r="L90" i="41"/>
  <c r="L190" i="41"/>
  <c r="B165" i="41"/>
  <c r="B90" i="41"/>
  <c r="B190" i="41"/>
  <c r="L65" i="41"/>
  <c r="L165" i="41"/>
  <c r="G6" i="7"/>
  <c r="M58" i="34"/>
  <c r="Q31" i="51"/>
  <c r="O82" i="41"/>
  <c r="O182" i="41"/>
  <c r="Y82" i="41"/>
  <c r="Y157" i="41"/>
  <c r="Y57" i="41"/>
  <c r="Y182" i="41"/>
  <c r="O157" i="41"/>
  <c r="O57" i="41"/>
  <c r="Y185" i="41"/>
  <c r="Y160" i="41"/>
  <c r="O85" i="41"/>
  <c r="O160" i="41"/>
  <c r="O185" i="41"/>
  <c r="Y60" i="41"/>
  <c r="Y85" i="41"/>
  <c r="O60" i="41"/>
  <c r="W39" i="34"/>
  <c r="Q31" i="60"/>
  <c r="W75" i="34"/>
  <c r="O163" i="41"/>
  <c r="O63" i="41"/>
  <c r="O188" i="41"/>
  <c r="Y88" i="41"/>
  <c r="O88" i="41"/>
  <c r="Y163" i="41"/>
  <c r="Y188" i="41"/>
  <c r="Y63" i="41"/>
  <c r="V30" i="34"/>
  <c r="M42" i="34"/>
  <c r="O89" i="41"/>
  <c r="Y89" i="41"/>
  <c r="Y164" i="41"/>
  <c r="Y64" i="41"/>
  <c r="Y189" i="41"/>
  <c r="O189" i="41"/>
  <c r="O64" i="41"/>
  <c r="O164" i="41"/>
  <c r="N79" i="34"/>
  <c r="O190" i="41"/>
  <c r="Y65" i="41"/>
  <c r="Y190" i="41"/>
  <c r="O65" i="41"/>
  <c r="Y90" i="41"/>
  <c r="O165" i="41"/>
  <c r="Y165" i="41"/>
  <c r="O90" i="41"/>
  <c r="N85" i="34"/>
  <c r="V28" i="34"/>
  <c r="V89" i="34"/>
  <c r="N83" i="34"/>
  <c r="W87" i="34"/>
  <c r="M37" i="34"/>
  <c r="N55" i="34"/>
  <c r="N36" i="34"/>
  <c r="O32" i="41"/>
  <c r="Y7" i="41"/>
  <c r="Y107" i="41"/>
  <c r="O132" i="41"/>
  <c r="M67" i="34"/>
  <c r="O139" i="41"/>
  <c r="Y114" i="41"/>
  <c r="Y14" i="41"/>
  <c r="O39" i="41"/>
  <c r="K83" i="41"/>
  <c r="K183" i="41"/>
  <c r="C158" i="41"/>
  <c r="C58" i="41"/>
  <c r="C183" i="41"/>
  <c r="C83" i="41"/>
  <c r="K158" i="41"/>
  <c r="K58" i="41"/>
  <c r="V80" i="34"/>
  <c r="O91" i="41"/>
  <c r="Y191" i="41"/>
  <c r="O66" i="41"/>
  <c r="O191" i="41"/>
  <c r="Y91" i="41"/>
  <c r="Y66" i="41"/>
  <c r="Y166" i="41"/>
  <c r="O166" i="41"/>
  <c r="W37" i="34"/>
  <c r="P66" i="41"/>
  <c r="P91" i="41"/>
  <c r="X91" i="41"/>
  <c r="X191" i="41"/>
  <c r="X66" i="41"/>
  <c r="P166" i="41"/>
  <c r="P191" i="41"/>
  <c r="X166" i="41"/>
  <c r="W78" i="34"/>
  <c r="W76" i="34"/>
  <c r="N34" i="34"/>
  <c r="N76" i="34"/>
  <c r="M29" i="34"/>
  <c r="N41" i="34"/>
  <c r="W84" i="34"/>
  <c r="Y86" i="41"/>
  <c r="O161" i="41"/>
  <c r="O186" i="41"/>
  <c r="Y186" i="41"/>
  <c r="O61" i="41"/>
  <c r="Y61" i="41"/>
  <c r="O86" i="41"/>
  <c r="Y161" i="41"/>
  <c r="V78" i="34"/>
  <c r="N29" i="34"/>
  <c r="M88" i="34"/>
  <c r="F13" i="7"/>
  <c r="V74" i="34"/>
  <c r="M31" i="34"/>
  <c r="X169" i="41"/>
  <c r="P194" i="41"/>
  <c r="X69" i="41"/>
  <c r="P69" i="41"/>
  <c r="P94" i="41"/>
  <c r="X94" i="41"/>
  <c r="X194" i="41"/>
  <c r="P169" i="41"/>
  <c r="N52" i="34"/>
  <c r="C197" i="41"/>
  <c r="C172" i="41"/>
  <c r="C97" i="41"/>
  <c r="K97" i="41"/>
  <c r="K197" i="41"/>
  <c r="K172" i="41"/>
  <c r="C72" i="41"/>
  <c r="K72" i="41"/>
  <c r="L157" i="41"/>
  <c r="L182" i="41"/>
  <c r="B182" i="41"/>
  <c r="L57" i="41"/>
  <c r="B157" i="41"/>
  <c r="B57" i="41"/>
  <c r="L82" i="41"/>
  <c r="B82" i="41"/>
  <c r="Y112" i="41"/>
  <c r="O137" i="41"/>
  <c r="O37" i="41"/>
  <c r="Y12" i="41"/>
  <c r="Y108" i="41"/>
  <c r="O33" i="41"/>
  <c r="Y8" i="41"/>
  <c r="O133" i="41"/>
  <c r="K62" i="41"/>
  <c r="K187" i="41"/>
  <c r="K87" i="41"/>
  <c r="C62" i="41"/>
  <c r="C187" i="41"/>
  <c r="C162" i="41"/>
  <c r="K162" i="41"/>
  <c r="C87" i="41"/>
  <c r="F4" i="7"/>
  <c r="M55" i="34"/>
  <c r="K64" i="41"/>
  <c r="C89" i="41"/>
  <c r="C189" i="41"/>
  <c r="K164" i="41"/>
  <c r="K89" i="41"/>
  <c r="C64" i="41"/>
  <c r="C164" i="41"/>
  <c r="K189" i="41"/>
  <c r="L197" i="41"/>
  <c r="B197" i="41"/>
  <c r="B97" i="41"/>
  <c r="B172" i="41"/>
  <c r="L172" i="41"/>
  <c r="L72" i="41"/>
  <c r="L97" i="41"/>
  <c r="B72" i="41"/>
  <c r="M35" i="34"/>
  <c r="Y19" i="41"/>
  <c r="Y119" i="41"/>
  <c r="O44" i="41"/>
  <c r="O144" i="41"/>
  <c r="M85" i="34"/>
  <c r="V82" i="34"/>
  <c r="N82" i="34"/>
  <c r="V39" i="34"/>
  <c r="O138" i="41"/>
  <c r="Y113" i="41"/>
  <c r="Y13" i="41"/>
  <c r="O38" i="41"/>
  <c r="M81" i="34"/>
  <c r="M41" i="34"/>
  <c r="B66" i="41"/>
  <c r="L166" i="41"/>
  <c r="B166" i="41"/>
  <c r="B191" i="41"/>
  <c r="L191" i="41"/>
  <c r="L91" i="41"/>
  <c r="B91" i="41"/>
  <c r="L66" i="41"/>
  <c r="X183" i="41"/>
  <c r="P183" i="41"/>
  <c r="P83" i="41"/>
  <c r="P58" i="41"/>
  <c r="X58" i="41"/>
  <c r="X158" i="41"/>
  <c r="P158" i="41"/>
  <c r="X83" i="41"/>
  <c r="G7" i="7"/>
  <c r="N53" i="34"/>
  <c r="W90" i="34"/>
  <c r="V43" i="34"/>
  <c r="Y16" i="41"/>
  <c r="O41" i="41"/>
  <c r="Y116" i="41"/>
  <c r="O141" i="41"/>
  <c r="Q31" i="52"/>
  <c r="G16" i="7"/>
  <c r="V34" i="34"/>
  <c r="Y69" i="41"/>
  <c r="O69" i="41"/>
  <c r="Y169" i="41"/>
  <c r="Y194" i="41"/>
  <c r="O94" i="41"/>
  <c r="O194" i="41"/>
  <c r="O169" i="41"/>
  <c r="Y94" i="41"/>
  <c r="X123" i="41"/>
  <c r="P148" i="41"/>
  <c r="X23" i="41"/>
  <c r="P48" i="41"/>
  <c r="M59" i="34"/>
  <c r="N84" i="34"/>
  <c r="N68" i="34"/>
  <c r="P171" i="41"/>
  <c r="X96" i="41"/>
  <c r="X171" i="41"/>
  <c r="P71" i="41"/>
  <c r="P96" i="41"/>
  <c r="X196" i="41"/>
  <c r="X71" i="41"/>
  <c r="P196" i="41"/>
  <c r="V42" i="34"/>
  <c r="O47" i="41"/>
  <c r="O147" i="41"/>
  <c r="Y122" i="41"/>
  <c r="Y22" i="41"/>
  <c r="W83" i="34"/>
  <c r="N45" i="34"/>
  <c r="X21" i="41"/>
  <c r="X121" i="41"/>
  <c r="P146" i="41"/>
  <c r="P46" i="41"/>
  <c r="N37" i="34"/>
  <c r="O135" i="41"/>
  <c r="Y110" i="41"/>
  <c r="Y10" i="41"/>
  <c r="O35" i="41"/>
  <c r="O99" i="41"/>
  <c r="Y174" i="41"/>
  <c r="O174" i="41"/>
  <c r="Y74" i="41"/>
  <c r="O74" i="41"/>
  <c r="Y199" i="41"/>
  <c r="O199" i="41"/>
  <c r="Y99" i="41"/>
  <c r="F15" i="7"/>
  <c r="W28" i="34"/>
  <c r="V76" i="34"/>
  <c r="Q31" i="57"/>
  <c r="X15" i="41"/>
  <c r="P140" i="41"/>
  <c r="P40" i="41"/>
  <c r="X115" i="41"/>
  <c r="C182" i="41"/>
  <c r="C57" i="41"/>
  <c r="K182" i="41"/>
  <c r="K157" i="41"/>
  <c r="K82" i="41"/>
  <c r="C82" i="41"/>
  <c r="C157" i="41"/>
  <c r="K57" i="41"/>
  <c r="Y20" i="41"/>
  <c r="O45" i="41"/>
  <c r="O145" i="41"/>
  <c r="Y120" i="41"/>
  <c r="M36" i="34"/>
  <c r="B95" i="41"/>
  <c r="L70" i="41"/>
  <c r="L195" i="41"/>
  <c r="B195" i="41"/>
  <c r="B70" i="41"/>
  <c r="B170" i="41"/>
  <c r="L170" i="41"/>
  <c r="L95" i="41"/>
  <c r="F12" i="7"/>
  <c r="P186" i="41"/>
  <c r="X186" i="41"/>
  <c r="P86" i="41"/>
  <c r="P161" i="41"/>
  <c r="X161" i="41"/>
  <c r="P61" i="41"/>
  <c r="X61" i="41"/>
  <c r="X86" i="41"/>
  <c r="C190" i="41"/>
  <c r="C65" i="41"/>
  <c r="K190" i="41"/>
  <c r="C165" i="41"/>
  <c r="K90" i="41"/>
  <c r="K65" i="41"/>
  <c r="K165" i="41"/>
  <c r="C90" i="41"/>
  <c r="E33" i="41" l="1"/>
  <c r="D33" i="41" s="1"/>
  <c r="F14" i="41"/>
  <c r="F34" i="41"/>
  <c r="F12" i="41"/>
  <c r="I33" i="41"/>
  <c r="J33" i="41" s="1"/>
  <c r="Q5" i="72"/>
  <c r="H35" i="41"/>
  <c r="Q11" i="72"/>
  <c r="AF28" i="34"/>
  <c r="AH28" i="34" s="1"/>
  <c r="AG28" i="34" s="1"/>
  <c r="E45" i="41"/>
  <c r="D45" i="41" s="1"/>
  <c r="Q18" i="72"/>
  <c r="AF74" i="34"/>
  <c r="AH74" i="34" s="1"/>
  <c r="AG74" i="34" s="1"/>
  <c r="H40" i="41"/>
  <c r="E42" i="41"/>
  <c r="D42" i="41" s="1"/>
  <c r="AD5" i="34"/>
  <c r="AB5" i="34" s="1"/>
  <c r="AC5" i="34" s="1"/>
  <c r="I42" i="41"/>
  <c r="J42" i="41" s="1"/>
  <c r="F43" i="41"/>
  <c r="F40" i="41"/>
  <c r="H49" i="41"/>
  <c r="G29" i="67"/>
  <c r="AC7" i="74"/>
  <c r="F49" i="41"/>
  <c r="F23" i="41"/>
  <c r="H18" i="41"/>
  <c r="H33" i="41"/>
  <c r="I35" i="41"/>
  <c r="J35" i="41" s="1"/>
  <c r="E39" i="41"/>
  <c r="D39" i="41" s="1"/>
  <c r="I46" i="41"/>
  <c r="J46" i="41" s="1"/>
  <c r="I32" i="41"/>
  <c r="J32" i="41" s="1"/>
  <c r="Q7" i="72"/>
  <c r="F33" i="41"/>
  <c r="F36" i="41"/>
  <c r="H36" i="41"/>
  <c r="Q6" i="72"/>
  <c r="I43" i="41"/>
  <c r="J43" i="41" s="1"/>
  <c r="H47" i="41"/>
  <c r="F35" i="41"/>
  <c r="E46" i="41"/>
  <c r="D46" i="41" s="1"/>
  <c r="H37" i="41"/>
  <c r="F44" i="41"/>
  <c r="G29" i="66"/>
  <c r="E34" i="41"/>
  <c r="D34" i="41" s="1"/>
  <c r="E37" i="41"/>
  <c r="D37" i="41" s="1"/>
  <c r="H38" i="41"/>
  <c r="G29" i="62"/>
  <c r="AD51" i="34"/>
  <c r="AB51" i="34" s="1"/>
  <c r="AC51" i="34" s="1"/>
  <c r="AD166" i="34"/>
  <c r="AB166" i="34" s="1"/>
  <c r="AC166" i="34" s="1"/>
  <c r="AC5" i="74"/>
  <c r="Q29" i="65"/>
  <c r="H15" i="41"/>
  <c r="Q29" i="69"/>
  <c r="Q16" i="72"/>
  <c r="Q5" i="64"/>
  <c r="F8" i="41"/>
  <c r="AC13" i="74"/>
  <c r="AD17" i="74"/>
  <c r="AC19" i="74"/>
  <c r="AC17" i="74"/>
  <c r="AC10" i="74"/>
  <c r="AC16" i="74"/>
  <c r="AD20" i="74"/>
  <c r="I29" i="63"/>
  <c r="AC11" i="74"/>
  <c r="S29" i="68"/>
  <c r="Q19" i="72"/>
  <c r="AC8" i="74"/>
  <c r="E5" i="42" a="1"/>
  <c r="E5" i="42" s="1"/>
  <c r="H44" i="41"/>
  <c r="AF97" i="34"/>
  <c r="AH97" i="34" s="1"/>
  <c r="AG97" i="34" s="1"/>
  <c r="H10" i="41"/>
  <c r="AD15" i="74"/>
  <c r="G29" i="65"/>
  <c r="AC14" i="74"/>
  <c r="S29" i="67"/>
  <c r="Q29" i="42"/>
  <c r="I29" i="65"/>
  <c r="AC12" i="74"/>
  <c r="AC9" i="74"/>
  <c r="I29" i="62"/>
  <c r="Q29" i="62"/>
  <c r="I29" i="68"/>
  <c r="I29" i="67"/>
  <c r="E6" i="42" a="1"/>
  <c r="E6" i="42" s="1"/>
  <c r="F22" i="41"/>
  <c r="F41" i="41"/>
  <c r="I36" i="41"/>
  <c r="J36" i="41" s="1"/>
  <c r="I44" i="41"/>
  <c r="J44" i="41" s="1"/>
  <c r="I41" i="41"/>
  <c r="J41" i="41" s="1"/>
  <c r="S29" i="42"/>
  <c r="I29" i="64"/>
  <c r="E5" i="65" a="1"/>
  <c r="E5" i="65" s="1"/>
  <c r="Q17" i="72"/>
  <c r="Q29" i="68"/>
  <c r="Q29" i="63"/>
  <c r="E41" i="41"/>
  <c r="D41" i="41" s="1"/>
  <c r="F20" i="41"/>
  <c r="F24" i="41"/>
  <c r="F25" i="41" s="1"/>
  <c r="H11" i="41"/>
  <c r="E44" i="41"/>
  <c r="D44" i="41" s="1"/>
  <c r="E5" i="67" a="1"/>
  <c r="E5" i="67" s="1"/>
  <c r="S29" i="64"/>
  <c r="F7" i="41"/>
  <c r="D7" i="41" s="1"/>
  <c r="D8" i="41" s="1"/>
  <c r="F48" i="41"/>
  <c r="H45" i="41"/>
  <c r="H42" i="41"/>
  <c r="E49" i="41"/>
  <c r="G29" i="64"/>
  <c r="AC15" i="74"/>
  <c r="E40" i="41"/>
  <c r="D40" i="41" s="1"/>
  <c r="E6" i="66" a="1"/>
  <c r="E6" i="66" s="1"/>
  <c r="E5" i="64" a="1"/>
  <c r="E5" i="64" s="1"/>
  <c r="AD12" i="74"/>
  <c r="AD6" i="74"/>
  <c r="AD18" i="74"/>
  <c r="Q29" i="66"/>
  <c r="AC20" i="74"/>
  <c r="Q5" i="62"/>
  <c r="I47" i="41"/>
  <c r="J47" i="41" s="1"/>
  <c r="Q29" i="64"/>
  <c r="J49" i="41"/>
  <c r="E47" i="41"/>
  <c r="D47" i="41" s="1"/>
  <c r="I49" i="41"/>
  <c r="S29" i="65"/>
  <c r="Q15" i="72"/>
  <c r="AD11" i="74"/>
  <c r="AD14" i="74"/>
  <c r="AD7" i="74"/>
  <c r="Q5" i="69"/>
  <c r="F17" i="41"/>
  <c r="Q29" i="67"/>
  <c r="I29" i="66"/>
  <c r="I40" i="41"/>
  <c r="J40" i="41" s="1"/>
  <c r="E6" i="68" a="1"/>
  <c r="E6" i="68" s="1"/>
  <c r="I29" i="42"/>
  <c r="S29" i="66"/>
  <c r="S29" i="62"/>
  <c r="H12" i="7"/>
  <c r="G170" i="41"/>
  <c r="F170" i="41" s="1"/>
  <c r="G70" i="41"/>
  <c r="H70" i="41" s="1"/>
  <c r="G195" i="41"/>
  <c r="H196" i="41" s="1"/>
  <c r="G95" i="41"/>
  <c r="F96" i="41" s="1"/>
  <c r="R36" i="34"/>
  <c r="T45" i="41"/>
  <c r="S46" i="41" s="1"/>
  <c r="T20" i="41"/>
  <c r="U20" i="41" s="1"/>
  <c r="T115" i="41"/>
  <c r="S115" i="41" s="1"/>
  <c r="T140" i="41"/>
  <c r="R140" i="41" s="1"/>
  <c r="Q140" i="41" s="1"/>
  <c r="H15" i="7"/>
  <c r="T199" i="41"/>
  <c r="V199" i="41" s="1"/>
  <c r="T74" i="41"/>
  <c r="U74" i="41" s="1"/>
  <c r="U75" i="41" s="1"/>
  <c r="T174" i="41"/>
  <c r="U174" i="41" s="1"/>
  <c r="U175" i="41" s="1"/>
  <c r="T99" i="41"/>
  <c r="R99" i="41" s="1"/>
  <c r="T35" i="41"/>
  <c r="S36" i="41" s="1"/>
  <c r="T10" i="41"/>
  <c r="S10" i="41" s="1"/>
  <c r="T146" i="41"/>
  <c r="S147" i="41" s="1"/>
  <c r="T121" i="41"/>
  <c r="U121" i="41" s="1"/>
  <c r="T22" i="41"/>
  <c r="U22" i="41" s="1"/>
  <c r="T47" i="41"/>
  <c r="R47" i="41" s="1"/>
  <c r="Q47" i="41" s="1"/>
  <c r="R59" i="34"/>
  <c r="T148" i="41"/>
  <c r="R148" i="41" s="1"/>
  <c r="Q148" i="41" s="1"/>
  <c r="T123" i="41"/>
  <c r="U123" i="41" s="1"/>
  <c r="T169" i="41"/>
  <c r="U169" i="41" s="1"/>
  <c r="T194" i="41"/>
  <c r="S195" i="41" s="1"/>
  <c r="T94" i="41"/>
  <c r="R94" i="41" s="1"/>
  <c r="Q94" i="41" s="1"/>
  <c r="T69" i="41"/>
  <c r="U69" i="41" s="1"/>
  <c r="T41" i="41"/>
  <c r="U42" i="41" s="1"/>
  <c r="T16" i="41"/>
  <c r="U16" i="41" s="1"/>
  <c r="G91" i="41"/>
  <c r="H92" i="41" s="1"/>
  <c r="G191" i="41"/>
  <c r="F192" i="41" s="1"/>
  <c r="G166" i="41"/>
  <c r="F166" i="41" s="1"/>
  <c r="G66" i="41"/>
  <c r="H66" i="41" s="1"/>
  <c r="R41" i="34"/>
  <c r="R81" i="34"/>
  <c r="T38" i="41"/>
  <c r="S39" i="41" s="1"/>
  <c r="T13" i="41"/>
  <c r="U13" i="41" s="1"/>
  <c r="R85" i="34"/>
  <c r="T44" i="41"/>
  <c r="U45" i="41" s="1"/>
  <c r="T19" i="41"/>
  <c r="S19" i="41" s="1"/>
  <c r="R35" i="34"/>
  <c r="G72" i="41"/>
  <c r="F72" i="41" s="1"/>
  <c r="G172" i="41"/>
  <c r="F172" i="41" s="1"/>
  <c r="G97" i="41"/>
  <c r="F98" i="41" s="1"/>
  <c r="G197" i="41"/>
  <c r="H198" i="41" s="1"/>
  <c r="R55" i="34"/>
  <c r="E19" i="39"/>
  <c r="D19" i="39" s="1"/>
  <c r="H4" i="7"/>
  <c r="E9" i="39"/>
  <c r="C9" i="39" s="1"/>
  <c r="E5" i="39"/>
  <c r="D5" i="39" s="1"/>
  <c r="E12" i="39"/>
  <c r="C12" i="39" s="1"/>
  <c r="E11" i="39"/>
  <c r="C11" i="39" s="1"/>
  <c r="E18" i="39"/>
  <c r="D18" i="39" s="1"/>
  <c r="E13" i="39"/>
  <c r="D13" i="39" s="1"/>
  <c r="E17" i="39"/>
  <c r="D17" i="39" s="1"/>
  <c r="E14" i="39"/>
  <c r="C14" i="39" s="1"/>
  <c r="E10" i="39"/>
  <c r="D10" i="39" s="1"/>
  <c r="E7" i="39"/>
  <c r="D7" i="39" s="1"/>
  <c r="E15" i="39"/>
  <c r="D15" i="39" s="1"/>
  <c r="E16" i="39"/>
  <c r="D16" i="39" s="1"/>
  <c r="E4" i="39"/>
  <c r="D4" i="39" s="1"/>
  <c r="E6" i="39"/>
  <c r="D6" i="39" s="1"/>
  <c r="E8" i="39"/>
  <c r="D8" i="39" s="1"/>
  <c r="T8" i="41"/>
  <c r="U8" i="41" s="1"/>
  <c r="T33" i="41"/>
  <c r="U34" i="41" s="1"/>
  <c r="T12" i="41"/>
  <c r="S12" i="41" s="1"/>
  <c r="T37" i="41"/>
  <c r="V37" i="41" s="1"/>
  <c r="W37" i="41" s="1"/>
  <c r="G82" i="41"/>
  <c r="H83" i="41" s="1"/>
  <c r="G57" i="41"/>
  <c r="F57" i="41" s="1"/>
  <c r="D57" i="41" s="1"/>
  <c r="G157" i="41"/>
  <c r="F157" i="41" s="1"/>
  <c r="D157" i="41" s="1"/>
  <c r="G182" i="41"/>
  <c r="E182" i="41" s="1"/>
  <c r="R31" i="34"/>
  <c r="H13" i="7"/>
  <c r="R88" i="34"/>
  <c r="T86" i="41"/>
  <c r="R86" i="41" s="1"/>
  <c r="Q86" i="41" s="1"/>
  <c r="T61" i="41"/>
  <c r="S61" i="41" s="1"/>
  <c r="T186" i="41"/>
  <c r="S187" i="41" s="1"/>
  <c r="T161" i="41"/>
  <c r="U161" i="41" s="1"/>
  <c r="R29" i="34"/>
  <c r="T166" i="41"/>
  <c r="U166" i="41" s="1"/>
  <c r="T191" i="41"/>
  <c r="V191" i="41" s="1"/>
  <c r="W191" i="41" s="1"/>
  <c r="T66" i="41"/>
  <c r="S66" i="41" s="1"/>
  <c r="T91" i="41"/>
  <c r="S92" i="41" s="1"/>
  <c r="T39" i="41"/>
  <c r="R39" i="41" s="1"/>
  <c r="Q39" i="41" s="1"/>
  <c r="T14" i="41"/>
  <c r="S14" i="41" s="1"/>
  <c r="R67" i="34"/>
  <c r="T7" i="41"/>
  <c r="S7" i="41" s="1"/>
  <c r="Q7" i="41" s="1"/>
  <c r="T32" i="41"/>
  <c r="U33" i="41" s="1"/>
  <c r="R37" i="34"/>
  <c r="T90" i="41"/>
  <c r="U91" i="41" s="1"/>
  <c r="T165" i="41"/>
  <c r="U165" i="41" s="1"/>
  <c r="T65" i="41"/>
  <c r="U65" i="41" s="1"/>
  <c r="T190" i="41"/>
  <c r="R190" i="41" s="1"/>
  <c r="Q190" i="41" s="1"/>
  <c r="T164" i="41"/>
  <c r="S164" i="41" s="1"/>
  <c r="T64" i="41"/>
  <c r="U64" i="41" s="1"/>
  <c r="T189" i="41"/>
  <c r="R189" i="41" s="1"/>
  <c r="Q189" i="41" s="1"/>
  <c r="T89" i="41"/>
  <c r="V89" i="41" s="1"/>
  <c r="W89" i="41" s="1"/>
  <c r="R42" i="34"/>
  <c r="T88" i="41"/>
  <c r="U89" i="41" s="1"/>
  <c r="T188" i="41"/>
  <c r="R188" i="41" s="1"/>
  <c r="Q188" i="41" s="1"/>
  <c r="T63" i="41"/>
  <c r="S63" i="41" s="1"/>
  <c r="T163" i="41"/>
  <c r="S163" i="41" s="1"/>
  <c r="T60" i="41"/>
  <c r="S60" i="41" s="1"/>
  <c r="T185" i="41"/>
  <c r="R185" i="41" s="1"/>
  <c r="Q185" i="41" s="1"/>
  <c r="T160" i="41"/>
  <c r="S160" i="41" s="1"/>
  <c r="T85" i="41"/>
  <c r="U86" i="41" s="1"/>
  <c r="T57" i="41"/>
  <c r="U57" i="41" s="1"/>
  <c r="W57" i="41" s="1"/>
  <c r="T157" i="41"/>
  <c r="S157" i="41" s="1"/>
  <c r="Q157" i="41" s="1"/>
  <c r="T182" i="41"/>
  <c r="U183" i="41" s="1"/>
  <c r="T82" i="41"/>
  <c r="V82" i="41" s="1"/>
  <c r="R58" i="34"/>
  <c r="G190" i="41"/>
  <c r="H191" i="41" s="1"/>
  <c r="G90" i="41"/>
  <c r="E90" i="41" s="1"/>
  <c r="D90" i="41" s="1"/>
  <c r="G165" i="41"/>
  <c r="H165" i="41" s="1"/>
  <c r="G65" i="41"/>
  <c r="F65" i="41" s="1"/>
  <c r="T18" i="41"/>
  <c r="S18" i="41" s="1"/>
  <c r="T43" i="41"/>
  <c r="U44" i="41" s="1"/>
  <c r="R77" i="34"/>
  <c r="R63" i="34"/>
  <c r="R90" i="34"/>
  <c r="T173" i="41"/>
  <c r="U173" i="41" s="1"/>
  <c r="T73" i="41"/>
  <c r="S73" i="41" s="1"/>
  <c r="T198" i="41"/>
  <c r="V198" i="41" s="1"/>
  <c r="W198" i="41" s="1"/>
  <c r="T98" i="41"/>
  <c r="V98" i="41" s="1"/>
  <c r="W98" i="41" s="1"/>
  <c r="T114" i="41"/>
  <c r="U114" i="41" s="1"/>
  <c r="T139" i="41"/>
  <c r="R139" i="41" s="1"/>
  <c r="Q139" i="41" s="1"/>
  <c r="T158" i="41"/>
  <c r="S158" i="41" s="1"/>
  <c r="T83" i="41"/>
  <c r="U84" i="41" s="1"/>
  <c r="T183" i="41"/>
  <c r="S184" i="41" s="1"/>
  <c r="T58" i="41"/>
  <c r="U58" i="41" s="1"/>
  <c r="R38" i="34"/>
  <c r="E9" i="40"/>
  <c r="D9" i="40" s="1"/>
  <c r="E16" i="40"/>
  <c r="D16" i="40" s="1"/>
  <c r="E8" i="40"/>
  <c r="D8" i="40" s="1"/>
  <c r="E6" i="40"/>
  <c r="C6" i="40" s="1"/>
  <c r="E7" i="40"/>
  <c r="D7" i="40" s="1"/>
  <c r="E14" i="40"/>
  <c r="C14" i="40" s="1"/>
  <c r="E12" i="40"/>
  <c r="C12" i="40" s="1"/>
  <c r="E11" i="40"/>
  <c r="C11" i="40" s="1"/>
  <c r="E5" i="40"/>
  <c r="D5" i="40" s="1"/>
  <c r="E15" i="40"/>
  <c r="C15" i="40" s="1"/>
  <c r="E18" i="40"/>
  <c r="D18" i="40" s="1"/>
  <c r="E10" i="40"/>
  <c r="D10" i="40" s="1"/>
  <c r="E13" i="40"/>
  <c r="D13" i="40" s="1"/>
  <c r="E19" i="40"/>
  <c r="C19" i="40" s="1"/>
  <c r="E17" i="40"/>
  <c r="C17" i="40" s="1"/>
  <c r="E4" i="40"/>
  <c r="C4" i="40" s="1"/>
  <c r="T24" i="41"/>
  <c r="U24" i="41" s="1"/>
  <c r="U25" i="41" s="1"/>
  <c r="T49" i="41"/>
  <c r="W49" i="41" s="1"/>
  <c r="R56" i="34"/>
  <c r="G86" i="41"/>
  <c r="F87" i="41" s="1"/>
  <c r="G61" i="41"/>
  <c r="F61" i="41" s="1"/>
  <c r="G186" i="41"/>
  <c r="E186" i="41" s="1"/>
  <c r="D186" i="41" s="1"/>
  <c r="G161" i="41"/>
  <c r="H161" i="41" s="1"/>
  <c r="T15" i="41"/>
  <c r="S15" i="41" s="1"/>
  <c r="T40" i="41"/>
  <c r="U41" i="41" s="1"/>
  <c r="H8" i="7"/>
  <c r="G67" i="41"/>
  <c r="F67" i="41" s="1"/>
  <c r="G192" i="41"/>
  <c r="H193" i="41" s="1"/>
  <c r="G167" i="41"/>
  <c r="F167" i="41" s="1"/>
  <c r="G92" i="41"/>
  <c r="E92" i="41" s="1"/>
  <c r="D92" i="41" s="1"/>
  <c r="T46" i="41"/>
  <c r="U47" i="41" s="1"/>
  <c r="T21" i="41"/>
  <c r="S21" i="41" s="1"/>
  <c r="T70" i="41"/>
  <c r="U70" i="41" s="1"/>
  <c r="T95" i="41"/>
  <c r="U96" i="41" s="1"/>
  <c r="T195" i="41"/>
  <c r="V195" i="41" s="1"/>
  <c r="W195" i="41" s="1"/>
  <c r="T170" i="41"/>
  <c r="U170" i="41" s="1"/>
  <c r="T147" i="41"/>
  <c r="V147" i="41" s="1"/>
  <c r="W147" i="41" s="1"/>
  <c r="T122" i="41"/>
  <c r="S122" i="41" s="1"/>
  <c r="T137" i="41"/>
  <c r="U138" i="41" s="1"/>
  <c r="T112" i="41"/>
  <c r="S112" i="41" s="1"/>
  <c r="T116" i="41"/>
  <c r="U116" i="41" s="1"/>
  <c r="T141" i="41"/>
  <c r="V141" i="41" s="1"/>
  <c r="W141" i="41" s="1"/>
  <c r="R87" i="34"/>
  <c r="G87" i="41"/>
  <c r="I87" i="41" s="1"/>
  <c r="J87" i="41" s="1"/>
  <c r="G162" i="41"/>
  <c r="H162" i="41" s="1"/>
  <c r="G187" i="41"/>
  <c r="E187" i="41" s="1"/>
  <c r="D187" i="41" s="1"/>
  <c r="G62" i="41"/>
  <c r="F62" i="41" s="1"/>
  <c r="R53" i="34"/>
  <c r="T110" i="41"/>
  <c r="U110" i="41" s="1"/>
  <c r="T135" i="41"/>
  <c r="R135" i="41" s="1"/>
  <c r="Q135" i="41" s="1"/>
  <c r="R78" i="34"/>
  <c r="R30" i="34"/>
  <c r="G85" i="41"/>
  <c r="I85" i="41" s="1"/>
  <c r="J85" i="41" s="1"/>
  <c r="G160" i="41"/>
  <c r="F160" i="41" s="1"/>
  <c r="G185" i="41"/>
  <c r="I185" i="41" s="1"/>
  <c r="J185" i="41" s="1"/>
  <c r="G60" i="41"/>
  <c r="H60" i="41" s="1"/>
  <c r="G93" i="41"/>
  <c r="E93" i="41" s="1"/>
  <c r="D93" i="41" s="1"/>
  <c r="G168" i="41"/>
  <c r="H168" i="41" s="1"/>
  <c r="G68" i="41"/>
  <c r="H68" i="41" s="1"/>
  <c r="G193" i="41"/>
  <c r="F194" i="41" s="1"/>
  <c r="R82" i="34"/>
  <c r="R45" i="34"/>
  <c r="T42" i="41"/>
  <c r="R42" i="41" s="1"/>
  <c r="Q42" i="41" s="1"/>
  <c r="T17" i="41"/>
  <c r="U17" i="41" s="1"/>
  <c r="R40" i="34"/>
  <c r="R28" i="34"/>
  <c r="S28" i="34" s="1"/>
  <c r="U28" i="34" s="1"/>
  <c r="T136" i="41"/>
  <c r="S137" i="41" s="1"/>
  <c r="T111" i="41"/>
  <c r="U111" i="41" s="1"/>
  <c r="T11" i="41"/>
  <c r="S11" i="41" s="1"/>
  <c r="T36" i="41"/>
  <c r="V36" i="41" s="1"/>
  <c r="W36" i="41" s="1"/>
  <c r="R61" i="34"/>
  <c r="R32" i="34"/>
  <c r="G99" i="41"/>
  <c r="J99" i="41" s="1"/>
  <c r="G199" i="41"/>
  <c r="J199" i="41" s="1"/>
  <c r="G74" i="41"/>
  <c r="F74" i="41" s="1"/>
  <c r="F75" i="41" s="1"/>
  <c r="G174" i="41"/>
  <c r="H174" i="41" s="1"/>
  <c r="H175" i="41" s="1"/>
  <c r="R33" i="34"/>
  <c r="T124" i="41"/>
  <c r="S124" i="41" s="1"/>
  <c r="S125" i="41" s="1"/>
  <c r="T149" i="41"/>
  <c r="Q149" i="41" s="1"/>
  <c r="T118" i="41"/>
  <c r="S118" i="41" s="1"/>
  <c r="T143" i="41"/>
  <c r="V143" i="41" s="1"/>
  <c r="W143" i="41" s="1"/>
  <c r="R83" i="34"/>
  <c r="R54" i="34"/>
  <c r="H17" i="7"/>
  <c r="H6" i="7"/>
  <c r="R64" i="34"/>
  <c r="T168" i="41"/>
  <c r="U168" i="41" s="1"/>
  <c r="T93" i="41"/>
  <c r="R93" i="41" s="1"/>
  <c r="Q93" i="41" s="1"/>
  <c r="T68" i="41"/>
  <c r="U68" i="41" s="1"/>
  <c r="T193" i="41"/>
  <c r="U194" i="41" s="1"/>
  <c r="G169" i="41"/>
  <c r="H169" i="41" s="1"/>
  <c r="G94" i="41"/>
  <c r="F95" i="41" s="1"/>
  <c r="G69" i="41"/>
  <c r="F69" i="41" s="1"/>
  <c r="G194" i="41"/>
  <c r="F195" i="41" s="1"/>
  <c r="T196" i="41"/>
  <c r="R196" i="41" s="1"/>
  <c r="Q196" i="41" s="1"/>
  <c r="T71" i="41"/>
  <c r="U71" i="41" s="1"/>
  <c r="T96" i="41"/>
  <c r="R96" i="41" s="1"/>
  <c r="Q96" i="41" s="1"/>
  <c r="T171" i="41"/>
  <c r="U171" i="41" s="1"/>
  <c r="T87" i="41"/>
  <c r="R87" i="41" s="1"/>
  <c r="Q87" i="41" s="1"/>
  <c r="T162" i="41"/>
  <c r="U162" i="41" s="1"/>
  <c r="T62" i="41"/>
  <c r="S62" i="41" s="1"/>
  <c r="T187" i="41"/>
  <c r="U188" i="41" s="1"/>
  <c r="G196" i="41"/>
  <c r="E196" i="41" s="1"/>
  <c r="D196" i="41" s="1"/>
  <c r="G96" i="41"/>
  <c r="F97" i="41" s="1"/>
  <c r="G71" i="41"/>
  <c r="F71" i="41" s="1"/>
  <c r="G171" i="41"/>
  <c r="F171" i="41" s="1"/>
  <c r="T138" i="41"/>
  <c r="V138" i="41" s="1"/>
  <c r="W138" i="41" s="1"/>
  <c r="T113" i="41"/>
  <c r="S113" i="41" s="1"/>
  <c r="H16" i="7"/>
  <c r="R51" i="34"/>
  <c r="S51" i="34" s="1"/>
  <c r="U51" i="34" s="1"/>
  <c r="R86" i="34"/>
  <c r="R68" i="34"/>
  <c r="R74" i="34"/>
  <c r="Q74" i="34" s="1"/>
  <c r="O74" i="34" s="1"/>
  <c r="T145" i="41"/>
  <c r="V145" i="41" s="1"/>
  <c r="W145" i="41" s="1"/>
  <c r="T120" i="41"/>
  <c r="U120" i="41" s="1"/>
  <c r="G159" i="41"/>
  <c r="H159" i="41" s="1"/>
  <c r="G84" i="41"/>
  <c r="E84" i="41" s="1"/>
  <c r="D84" i="41" s="1"/>
  <c r="G59" i="41"/>
  <c r="H59" i="41" s="1"/>
  <c r="G184" i="41"/>
  <c r="E184" i="41" s="1"/>
  <c r="D184" i="41" s="1"/>
  <c r="R75" i="34"/>
  <c r="H11" i="7"/>
  <c r="T9" i="41"/>
  <c r="U9" i="41" s="1"/>
  <c r="T34" i="41"/>
  <c r="S35" i="41" s="1"/>
  <c r="R34" i="34"/>
  <c r="R43" i="34"/>
  <c r="G83" i="41"/>
  <c r="I83" i="41" s="1"/>
  <c r="J83" i="41" s="1"/>
  <c r="G183" i="41"/>
  <c r="I183" i="41" s="1"/>
  <c r="J183" i="41" s="1"/>
  <c r="G158" i="41"/>
  <c r="F158" i="41" s="1"/>
  <c r="G58" i="41"/>
  <c r="H58" i="41" s="1"/>
  <c r="T134" i="41"/>
  <c r="S135" i="41" s="1"/>
  <c r="T109" i="41"/>
  <c r="U109" i="41" s="1"/>
  <c r="R66" i="34"/>
  <c r="R60" i="34"/>
  <c r="G73" i="41"/>
  <c r="F73" i="41" s="1"/>
  <c r="G173" i="41"/>
  <c r="H173" i="41" s="1"/>
  <c r="G198" i="41"/>
  <c r="I198" i="41" s="1"/>
  <c r="J198" i="41" s="1"/>
  <c r="G98" i="41"/>
  <c r="H99" i="41" s="1"/>
  <c r="R76" i="34"/>
  <c r="T72" i="41"/>
  <c r="U72" i="41" s="1"/>
  <c r="T97" i="41"/>
  <c r="R97" i="41" s="1"/>
  <c r="Q97" i="41" s="1"/>
  <c r="T197" i="41"/>
  <c r="R197" i="41" s="1"/>
  <c r="Q197" i="41" s="1"/>
  <c r="T172" i="41"/>
  <c r="U172" i="41" s="1"/>
  <c r="T92" i="41"/>
  <c r="S93" i="41" s="1"/>
  <c r="T192" i="41"/>
  <c r="R192" i="41" s="1"/>
  <c r="Q192" i="41" s="1"/>
  <c r="T67" i="41"/>
  <c r="S67" i="41" s="1"/>
  <c r="T167" i="41"/>
  <c r="S167" i="41" s="1"/>
  <c r="H9" i="7"/>
  <c r="T132" i="41"/>
  <c r="V132" i="41" s="1"/>
  <c r="T107" i="41"/>
  <c r="S107" i="41" s="1"/>
  <c r="Q107" i="41" s="1"/>
  <c r="R39" i="34"/>
  <c r="T117" i="41"/>
  <c r="S117" i="41" s="1"/>
  <c r="T142" i="41"/>
  <c r="U143" i="41" s="1"/>
  <c r="T133" i="41"/>
  <c r="V133" i="41" s="1"/>
  <c r="W133" i="41" s="1"/>
  <c r="T108" i="41"/>
  <c r="S108" i="41" s="1"/>
  <c r="H7" i="7"/>
  <c r="H14" i="7"/>
  <c r="R84" i="34"/>
  <c r="H10" i="7"/>
  <c r="R91" i="34"/>
  <c r="R44" i="34"/>
  <c r="T23" i="41"/>
  <c r="S23" i="41" s="1"/>
  <c r="T48" i="41"/>
  <c r="R48" i="41" s="1"/>
  <c r="Q48" i="41" s="1"/>
  <c r="R57" i="34"/>
  <c r="R80" i="34"/>
  <c r="T84" i="41"/>
  <c r="V84" i="41" s="1"/>
  <c r="W84" i="41" s="1"/>
  <c r="T159" i="41"/>
  <c r="U159" i="41" s="1"/>
  <c r="T59" i="41"/>
  <c r="U59" i="41" s="1"/>
  <c r="T184" i="41"/>
  <c r="U185" i="41" s="1"/>
  <c r="H5" i="7"/>
  <c r="R79" i="34"/>
  <c r="R89" i="34"/>
  <c r="R62" i="34"/>
  <c r="R65" i="34"/>
  <c r="G163" i="41"/>
  <c r="F163" i="41" s="1"/>
  <c r="G63" i="41"/>
  <c r="H63" i="41" s="1"/>
  <c r="G188" i="41"/>
  <c r="E188" i="41" s="1"/>
  <c r="D188" i="41" s="1"/>
  <c r="G88" i="41"/>
  <c r="H89" i="41" s="1"/>
  <c r="T144" i="41"/>
  <c r="V144" i="41" s="1"/>
  <c r="W144" i="41" s="1"/>
  <c r="T119" i="41"/>
  <c r="S119" i="41" s="1"/>
  <c r="R52" i="34"/>
  <c r="G89" i="41"/>
  <c r="F90" i="41" s="1"/>
  <c r="G189" i="41"/>
  <c r="F190" i="41" s="1"/>
  <c r="G164" i="41"/>
  <c r="H164" i="41" s="1"/>
  <c r="G64" i="41"/>
  <c r="H64" i="41" s="1"/>
  <c r="AF143" i="34"/>
  <c r="AH143" i="34" s="1"/>
  <c r="AG143" i="34" s="1"/>
  <c r="E6" i="69" a="1"/>
  <c r="E6" i="69" s="1"/>
  <c r="H9" i="41"/>
  <c r="F9" i="41"/>
  <c r="E6" i="67" a="1"/>
  <c r="E6" i="67" s="1"/>
  <c r="Q5" i="66"/>
  <c r="E5" i="68" a="1"/>
  <c r="E5" i="68" s="1"/>
  <c r="S29" i="63"/>
  <c r="F16" i="41"/>
  <c r="H16" i="41"/>
  <c r="E38" i="41"/>
  <c r="D38" i="41" s="1"/>
  <c r="H39" i="41"/>
  <c r="AD19" i="74"/>
  <c r="E5" i="69" a="1"/>
  <c r="E5" i="69" s="1"/>
  <c r="AD9" i="74"/>
  <c r="E6" i="64" a="1"/>
  <c r="E6" i="64" s="1"/>
  <c r="AD16" i="74"/>
  <c r="G29" i="42"/>
  <c r="F19" i="41"/>
  <c r="Q5" i="68"/>
  <c r="E6" i="65" a="1"/>
  <c r="E6" i="65" s="1"/>
  <c r="I45" i="41"/>
  <c r="J45" i="41" s="1"/>
  <c r="F46" i="41"/>
  <c r="Q5" i="65"/>
  <c r="E5" i="62" a="1"/>
  <c r="E5" i="62" s="1"/>
  <c r="E6" i="62" a="1"/>
  <c r="E6" i="62" s="1"/>
  <c r="AF120" i="34"/>
  <c r="AH120" i="34" s="1"/>
  <c r="AG120" i="34" s="1"/>
  <c r="I29" i="69"/>
  <c r="E5" i="66" a="1"/>
  <c r="E5" i="66" s="1"/>
  <c r="I38" i="41"/>
  <c r="J38" i="41" s="1"/>
  <c r="AD8" i="74"/>
  <c r="Q5" i="63"/>
  <c r="G29" i="68"/>
  <c r="S29" i="69"/>
  <c r="E36" i="41"/>
  <c r="D36" i="41" s="1"/>
  <c r="I48" i="41"/>
  <c r="J48" i="41" s="1"/>
  <c r="Q5" i="67"/>
  <c r="AC6" i="74"/>
  <c r="AC18" i="74"/>
  <c r="G29" i="69"/>
  <c r="Q5" i="42"/>
  <c r="H21" i="41"/>
  <c r="F21" i="41"/>
  <c r="G29" i="63"/>
  <c r="E5" i="63" a="1"/>
  <c r="E5" i="63" s="1"/>
  <c r="E6" i="63" a="1"/>
  <c r="E6" i="63" s="1"/>
  <c r="AD13" i="74"/>
  <c r="AD10" i="74"/>
  <c r="AD5" i="74"/>
  <c r="F13" i="41"/>
  <c r="F38" i="41"/>
  <c r="AF167" i="34"/>
  <c r="AF168" i="34" s="1"/>
  <c r="AF169" i="34" s="1"/>
  <c r="AF170" i="34" s="1"/>
  <c r="AF171" i="34" s="1"/>
  <c r="AF172" i="34" s="1"/>
  <c r="AF173" i="34" s="1"/>
  <c r="AF174" i="34" s="1"/>
  <c r="AF175" i="34" s="1"/>
  <c r="AF176" i="34" s="1"/>
  <c r="AF177" i="34" s="1"/>
  <c r="AF178" i="34" s="1"/>
  <c r="AF179" i="34" s="1"/>
  <c r="AF180" i="34" s="1"/>
  <c r="AF181" i="34" s="1"/>
  <c r="AF182" i="34" s="1"/>
  <c r="AF183" i="34" s="1"/>
  <c r="AF184" i="34" s="1"/>
  <c r="F20" i="34" s="1"/>
  <c r="AD144" i="34"/>
  <c r="AD145" i="34" s="1"/>
  <c r="AD146" i="34" s="1"/>
  <c r="AD147" i="34" s="1"/>
  <c r="AD148" i="34" s="1"/>
  <c r="AD149" i="34" s="1"/>
  <c r="AD150" i="34" s="1"/>
  <c r="AD151" i="34" s="1"/>
  <c r="AD152" i="34" s="1"/>
  <c r="AD153" i="34" s="1"/>
  <c r="AD154" i="34" s="1"/>
  <c r="AD155" i="34" s="1"/>
  <c r="AD156" i="34" s="1"/>
  <c r="AD157" i="34" s="1"/>
  <c r="AD158" i="34" s="1"/>
  <c r="AD159" i="34" s="1"/>
  <c r="AD160" i="34" s="1"/>
  <c r="AD161" i="34" s="1"/>
  <c r="D19" i="34" s="1"/>
  <c r="AD29" i="34"/>
  <c r="AD30" i="34" s="1"/>
  <c r="AD31" i="34" s="1"/>
  <c r="AD32" i="34" s="1"/>
  <c r="AD33" i="34" s="1"/>
  <c r="AD34" i="34" s="1"/>
  <c r="AD35" i="34" s="1"/>
  <c r="AD36" i="34" s="1"/>
  <c r="AD37" i="34" s="1"/>
  <c r="AD38" i="34" s="1"/>
  <c r="AD39" i="34" s="1"/>
  <c r="AD40" i="34" s="1"/>
  <c r="AD41" i="34" s="1"/>
  <c r="AD42" i="34" s="1"/>
  <c r="AD43" i="34" s="1"/>
  <c r="AD44" i="34" s="1"/>
  <c r="AD45" i="34" s="1"/>
  <c r="AD46" i="34" s="1"/>
  <c r="D14" i="34" s="1"/>
  <c r="AD98" i="34"/>
  <c r="AD99" i="34" s="1"/>
  <c r="AD100" i="34" s="1"/>
  <c r="AD101" i="34" s="1"/>
  <c r="AD102" i="34" s="1"/>
  <c r="AD103" i="34" s="1"/>
  <c r="AD104" i="34" s="1"/>
  <c r="AD105" i="34" s="1"/>
  <c r="AD106" i="34" s="1"/>
  <c r="AD107" i="34" s="1"/>
  <c r="AD108" i="34" s="1"/>
  <c r="AD109" i="34" s="1"/>
  <c r="AD110" i="34" s="1"/>
  <c r="AD111" i="34" s="1"/>
  <c r="AD112" i="34" s="1"/>
  <c r="AD113" i="34" s="1"/>
  <c r="AD114" i="34" s="1"/>
  <c r="AD115" i="34" s="1"/>
  <c r="D17" i="34" s="1"/>
  <c r="T7" i="39"/>
  <c r="T6" i="39"/>
  <c r="AC7" i="6"/>
  <c r="AC5" i="6"/>
  <c r="T9" i="39"/>
  <c r="AC9" i="6"/>
  <c r="AC8" i="6"/>
  <c r="T10" i="39"/>
  <c r="AC11" i="6"/>
  <c r="AC4" i="6"/>
  <c r="T5" i="39"/>
  <c r="T11" i="39"/>
  <c r="AC10" i="6"/>
  <c r="AC6" i="6"/>
  <c r="T8" i="39"/>
  <c r="T4" i="39"/>
  <c r="AC143" i="34"/>
  <c r="AC97" i="34"/>
  <c r="AF52" i="34"/>
  <c r="AF53" i="34" s="1"/>
  <c r="AF54" i="34" s="1"/>
  <c r="AF55" i="34" s="1"/>
  <c r="AF56" i="34" s="1"/>
  <c r="AF57" i="34" s="1"/>
  <c r="AF58" i="34" s="1"/>
  <c r="AF59" i="34" s="1"/>
  <c r="AF60" i="34" s="1"/>
  <c r="AF61" i="34" s="1"/>
  <c r="AF62" i="34" s="1"/>
  <c r="AF63" i="34" s="1"/>
  <c r="AF64" i="34" s="1"/>
  <c r="AF65" i="34" s="1"/>
  <c r="AF66" i="34" s="1"/>
  <c r="AF67" i="34" s="1"/>
  <c r="AF68" i="34" s="1"/>
  <c r="AF69" i="34" s="1"/>
  <c r="F15" i="34" s="1"/>
  <c r="D32" i="41"/>
  <c r="E50" i="41"/>
  <c r="D50" i="41" s="1"/>
  <c r="AC28" i="34"/>
  <c r="AD75" i="34"/>
  <c r="AD76" i="34" s="1"/>
  <c r="AD77" i="34" s="1"/>
  <c r="AD78" i="34" s="1"/>
  <c r="AD79" i="34" s="1"/>
  <c r="AD80" i="34" s="1"/>
  <c r="AD81" i="34" s="1"/>
  <c r="AD82" i="34" s="1"/>
  <c r="AD83" i="34" s="1"/>
  <c r="AD84" i="34" s="1"/>
  <c r="AD85" i="34" s="1"/>
  <c r="AD86" i="34" s="1"/>
  <c r="AD87" i="34" s="1"/>
  <c r="AD88" i="34" s="1"/>
  <c r="AD89" i="34" s="1"/>
  <c r="AD90" i="34" s="1"/>
  <c r="AD91" i="34" s="1"/>
  <c r="AD92" i="34" s="1"/>
  <c r="D16" i="34" s="1"/>
  <c r="AF6" i="34"/>
  <c r="AF7" i="34" s="1"/>
  <c r="AF8" i="34" s="1"/>
  <c r="AF9" i="34" s="1"/>
  <c r="AF10" i="34" s="1"/>
  <c r="AF11" i="34" s="1"/>
  <c r="AF12" i="34" s="1"/>
  <c r="AF13" i="34" s="1"/>
  <c r="AF14" i="34" s="1"/>
  <c r="AF15" i="34" s="1"/>
  <c r="AF16" i="34" s="1"/>
  <c r="AF17" i="34" s="1"/>
  <c r="AF18" i="34" s="1"/>
  <c r="AF19" i="34" s="1"/>
  <c r="AF20" i="34" s="1"/>
  <c r="AF21" i="34" s="1"/>
  <c r="AF22" i="34" s="1"/>
  <c r="AF23" i="34" s="1"/>
  <c r="F13" i="34" s="1"/>
  <c r="AD121" i="34"/>
  <c r="AD122" i="34" s="1"/>
  <c r="AD123" i="34" s="1"/>
  <c r="AD124" i="34" s="1"/>
  <c r="AD125" i="34" s="1"/>
  <c r="AD126" i="34" s="1"/>
  <c r="AD127" i="34" s="1"/>
  <c r="AD128" i="34" s="1"/>
  <c r="AD129" i="34" s="1"/>
  <c r="AD130" i="34" s="1"/>
  <c r="AD131" i="34" s="1"/>
  <c r="AD132" i="34" s="1"/>
  <c r="AD133" i="34" s="1"/>
  <c r="AD134" i="34" s="1"/>
  <c r="AD135" i="34" s="1"/>
  <c r="AD136" i="34" s="1"/>
  <c r="AD137" i="34" s="1"/>
  <c r="AD138" i="34" s="1"/>
  <c r="D18" i="34" s="1"/>
  <c r="AG166" i="34"/>
  <c r="Q5" i="34"/>
  <c r="O5" i="34" s="1"/>
  <c r="S5" i="34"/>
  <c r="U5" i="34" s="1"/>
  <c r="AC120" i="34"/>
  <c r="J8" i="41"/>
  <c r="I7" i="41"/>
  <c r="AG5" i="34"/>
  <c r="AG51" i="34"/>
  <c r="AC74" i="34"/>
  <c r="Q10" i="7"/>
  <c r="Q9" i="7"/>
  <c r="Q5" i="7"/>
  <c r="R11" i="7"/>
  <c r="L7" i="7"/>
  <c r="R7" i="7"/>
  <c r="Q11" i="7"/>
  <c r="R9" i="7"/>
  <c r="R5" i="7"/>
  <c r="R4" i="7"/>
  <c r="Q7" i="7"/>
  <c r="R8" i="7"/>
  <c r="L5" i="7"/>
  <c r="R6" i="7"/>
  <c r="R10" i="7"/>
  <c r="L10" i="7"/>
  <c r="U7" i="7"/>
  <c r="L9" i="7"/>
  <c r="U11" i="7"/>
  <c r="U5" i="7"/>
  <c r="U6" i="7"/>
  <c r="T10" i="7"/>
  <c r="L11" i="7"/>
  <c r="L4" i="7"/>
  <c r="U9" i="7"/>
  <c r="U10" i="7"/>
  <c r="T7" i="7"/>
  <c r="Q6" i="7"/>
  <c r="T9" i="7"/>
  <c r="U4" i="7"/>
  <c r="L8" i="7"/>
  <c r="L6" i="7"/>
  <c r="U8" i="7"/>
  <c r="Q8" i="7"/>
  <c r="T5" i="7"/>
  <c r="Q4" i="7"/>
  <c r="T11" i="7"/>
  <c r="AD6" i="34" l="1"/>
  <c r="AD7" i="34" s="1"/>
  <c r="AD8" i="34" s="1"/>
  <c r="AD9" i="34" s="1"/>
  <c r="AD10" i="34" s="1"/>
  <c r="AD11" i="34" s="1"/>
  <c r="AD12" i="34" s="1"/>
  <c r="AD13" i="34" s="1"/>
  <c r="AD14" i="34" s="1"/>
  <c r="AD15" i="34" s="1"/>
  <c r="AD16" i="34" s="1"/>
  <c r="AD17" i="34" s="1"/>
  <c r="AD18" i="34" s="1"/>
  <c r="AD19" i="34" s="1"/>
  <c r="AD20" i="34" s="1"/>
  <c r="AD21" i="34" s="1"/>
  <c r="AD22" i="34" s="1"/>
  <c r="AD23" i="34" s="1"/>
  <c r="D13" i="34" s="1"/>
  <c r="AD167" i="34"/>
  <c r="AD168" i="34" s="1"/>
  <c r="AD169" i="34" s="1"/>
  <c r="AD170" i="34" s="1"/>
  <c r="AD171" i="34" s="1"/>
  <c r="AD172" i="34" s="1"/>
  <c r="AD173" i="34" s="1"/>
  <c r="AD174" i="34" s="1"/>
  <c r="AD175" i="34" s="1"/>
  <c r="AD176" i="34" s="1"/>
  <c r="AD177" i="34" s="1"/>
  <c r="AD178" i="34" s="1"/>
  <c r="AD179" i="34" s="1"/>
  <c r="AD180" i="34" s="1"/>
  <c r="AD181" i="34" s="1"/>
  <c r="AD182" i="34" s="1"/>
  <c r="AD183" i="34" s="1"/>
  <c r="AD184" i="34" s="1"/>
  <c r="D20" i="34" s="1"/>
  <c r="AF29" i="34"/>
  <c r="AF30" i="34" s="1"/>
  <c r="AF31" i="34" s="1"/>
  <c r="AF32" i="34" s="1"/>
  <c r="AF33" i="34" s="1"/>
  <c r="AF34" i="34" s="1"/>
  <c r="AF35" i="34" s="1"/>
  <c r="AF36" i="34" s="1"/>
  <c r="AF37" i="34" s="1"/>
  <c r="AF38" i="34" s="1"/>
  <c r="AF39" i="34" s="1"/>
  <c r="AF40" i="34" s="1"/>
  <c r="AF41" i="34" s="1"/>
  <c r="AF42" i="34" s="1"/>
  <c r="AF43" i="34" s="1"/>
  <c r="AF44" i="34" s="1"/>
  <c r="AF45" i="34" s="1"/>
  <c r="AF46" i="34" s="1"/>
  <c r="F14" i="34" s="1"/>
  <c r="AF75" i="34"/>
  <c r="AF76" i="34" s="1"/>
  <c r="AF77" i="34" s="1"/>
  <c r="AF78" i="34" s="1"/>
  <c r="AF79" i="34" s="1"/>
  <c r="AF80" i="34" s="1"/>
  <c r="AF81" i="34" s="1"/>
  <c r="AF82" i="34" s="1"/>
  <c r="AF83" i="34" s="1"/>
  <c r="AF84" i="34" s="1"/>
  <c r="AF85" i="34" s="1"/>
  <c r="AF86" i="34" s="1"/>
  <c r="AF87" i="34" s="1"/>
  <c r="AF88" i="34" s="1"/>
  <c r="AF89" i="34" s="1"/>
  <c r="AF90" i="34" s="1"/>
  <c r="AF91" i="34" s="1"/>
  <c r="AF92" i="34" s="1"/>
  <c r="F16" i="34" s="1"/>
  <c r="I50" i="41"/>
  <c r="J50" i="41" s="1"/>
  <c r="U107" i="41"/>
  <c r="W107" i="41" s="1"/>
  <c r="W108" i="41" s="1"/>
  <c r="R32" i="41"/>
  <c r="R50" i="41" s="1"/>
  <c r="Q50" i="41" s="1"/>
  <c r="S33" i="41"/>
  <c r="U186" i="41"/>
  <c r="U90" i="41"/>
  <c r="R89" i="41"/>
  <c r="Q89" i="41" s="1"/>
  <c r="U49" i="41"/>
  <c r="U118" i="41"/>
  <c r="S71" i="41"/>
  <c r="C13" i="39"/>
  <c r="S49" i="41"/>
  <c r="R46" i="41"/>
  <c r="Q46" i="41" s="1"/>
  <c r="S47" i="41"/>
  <c r="S8" i="41"/>
  <c r="U67" i="41"/>
  <c r="U23" i="41"/>
  <c r="V149" i="41"/>
  <c r="V189" i="41"/>
  <c r="W189" i="41" s="1"/>
  <c r="U135" i="41"/>
  <c r="F83" i="41"/>
  <c r="V48" i="41"/>
  <c r="W48" i="41" s="1"/>
  <c r="R195" i="41"/>
  <c r="Q195" i="41" s="1"/>
  <c r="C8" i="40"/>
  <c r="Q28" i="34"/>
  <c r="O28" i="34" s="1"/>
  <c r="P28" i="34" s="1"/>
  <c r="V45" i="41"/>
  <c r="W45" i="41" s="1"/>
  <c r="U189" i="41"/>
  <c r="V88" i="41"/>
  <c r="W88" i="41" s="1"/>
  <c r="U46" i="41"/>
  <c r="S189" i="41"/>
  <c r="E183" i="41"/>
  <c r="D183" i="41" s="1"/>
  <c r="V188" i="41"/>
  <c r="W188" i="41" s="1"/>
  <c r="V91" i="41"/>
  <c r="W91" i="41" s="1"/>
  <c r="U124" i="41"/>
  <c r="U125" i="41" s="1"/>
  <c r="R49" i="41"/>
  <c r="H157" i="41"/>
  <c r="J157" i="41" s="1"/>
  <c r="I157" i="41" s="1"/>
  <c r="W149" i="41"/>
  <c r="V134" i="41"/>
  <c r="W134" i="41" s="1"/>
  <c r="S48" i="41"/>
  <c r="H184" i="41"/>
  <c r="S110" i="41"/>
  <c r="C16" i="40"/>
  <c r="S171" i="41"/>
  <c r="U48" i="41"/>
  <c r="S13" i="41"/>
  <c r="U39" i="41"/>
  <c r="U146" i="41"/>
  <c r="F165" i="41"/>
  <c r="S70" i="41"/>
  <c r="F183" i="41"/>
  <c r="U40" i="41"/>
  <c r="R145" i="41"/>
  <c r="Q145" i="41" s="1"/>
  <c r="S136" i="41"/>
  <c r="I88" i="41"/>
  <c r="J88" i="41" s="1"/>
  <c r="U193" i="41"/>
  <c r="I182" i="41"/>
  <c r="I200" i="41" s="1"/>
  <c r="J200" i="41" s="1"/>
  <c r="V39" i="41"/>
  <c r="W39" i="41" s="1"/>
  <c r="S146" i="41"/>
  <c r="F89" i="41"/>
  <c r="S149" i="41"/>
  <c r="S40" i="41"/>
  <c r="V47" i="41"/>
  <c r="W47" i="41" s="1"/>
  <c r="I86" i="41"/>
  <c r="J86" i="41" s="1"/>
  <c r="U196" i="41"/>
  <c r="S162" i="41"/>
  <c r="U14" i="41"/>
  <c r="E88" i="41"/>
  <c r="D88" i="41" s="1"/>
  <c r="S144" i="41"/>
  <c r="U167" i="41"/>
  <c r="U144" i="41"/>
  <c r="V135" i="41"/>
  <c r="W135" i="41" s="1"/>
  <c r="C17" i="39"/>
  <c r="R132" i="41"/>
  <c r="Q132" i="41" s="1"/>
  <c r="S145" i="41"/>
  <c r="V96" i="41"/>
  <c r="W96" i="41" s="1"/>
  <c r="U10" i="41"/>
  <c r="F58" i="41"/>
  <c r="U63" i="41"/>
  <c r="S170" i="41"/>
  <c r="S133" i="41"/>
  <c r="R144" i="41"/>
  <c r="Q144" i="41" s="1"/>
  <c r="Q49" i="41"/>
  <c r="S44" i="41"/>
  <c r="I95" i="41"/>
  <c r="J95" i="41" s="1"/>
  <c r="D11" i="39"/>
  <c r="R134" i="41"/>
  <c r="Q134" i="41" s="1"/>
  <c r="U136" i="41"/>
  <c r="AD52" i="34"/>
  <c r="AD53" i="34" s="1"/>
  <c r="AD54" i="34" s="1"/>
  <c r="AD55" i="34" s="1"/>
  <c r="AD56" i="34" s="1"/>
  <c r="AD57" i="34" s="1"/>
  <c r="AD58" i="34" s="1"/>
  <c r="AD59" i="34" s="1"/>
  <c r="AD60" i="34" s="1"/>
  <c r="AD61" i="34" s="1"/>
  <c r="AD62" i="34" s="1"/>
  <c r="AD63" i="34" s="1"/>
  <c r="AD64" i="34" s="1"/>
  <c r="AD65" i="34" s="1"/>
  <c r="AD66" i="34" s="1"/>
  <c r="AD67" i="34" s="1"/>
  <c r="AD68" i="34" s="1"/>
  <c r="AD69" i="34" s="1"/>
  <c r="D15" i="34" s="1"/>
  <c r="C21" i="34" s="1"/>
  <c r="H57" i="41"/>
  <c r="J57" i="41" s="1"/>
  <c r="I57" i="41" s="1"/>
  <c r="U133" i="41"/>
  <c r="U145" i="41"/>
  <c r="H69" i="41"/>
  <c r="S120" i="41"/>
  <c r="V49" i="41"/>
  <c r="V43" i="41"/>
  <c r="W43" i="41" s="1"/>
  <c r="H96" i="41"/>
  <c r="S74" i="34"/>
  <c r="U74" i="34" s="1"/>
  <c r="T74" i="34" s="1"/>
  <c r="V95" i="41"/>
  <c r="W95" i="41" s="1"/>
  <c r="S111" i="41"/>
  <c r="U137" i="41"/>
  <c r="R45" i="41"/>
  <c r="Q45" i="41" s="1"/>
  <c r="H166" i="41"/>
  <c r="E95" i="41"/>
  <c r="D95" i="41" s="1"/>
  <c r="U18" i="41"/>
  <c r="V182" i="41"/>
  <c r="W182" i="41" s="1"/>
  <c r="R136" i="41"/>
  <c r="Q136" i="41" s="1"/>
  <c r="U62" i="41"/>
  <c r="S97" i="41"/>
  <c r="S24" i="41"/>
  <c r="S25" i="41" s="1"/>
  <c r="R38" i="41"/>
  <c r="Q38" i="41" s="1"/>
  <c r="U119" i="41"/>
  <c r="C9" i="40"/>
  <c r="U97" i="41"/>
  <c r="S169" i="41"/>
  <c r="V38" i="41"/>
  <c r="W38" i="41" s="1"/>
  <c r="I82" i="41"/>
  <c r="I100" i="41" s="1"/>
  <c r="J100" i="41" s="1"/>
  <c r="S20" i="41"/>
  <c r="U115" i="41"/>
  <c r="V136" i="41"/>
  <c r="W136" i="41" s="1"/>
  <c r="E82" i="41"/>
  <c r="E100" i="41" s="1"/>
  <c r="D100" i="41" s="1"/>
  <c r="U163" i="41"/>
  <c r="D6" i="40"/>
  <c r="D14" i="39"/>
  <c r="S196" i="41"/>
  <c r="V32" i="41"/>
  <c r="W32" i="41" s="1"/>
  <c r="F84" i="41"/>
  <c r="H187" i="41"/>
  <c r="S190" i="41"/>
  <c r="S96" i="41"/>
  <c r="H84" i="41"/>
  <c r="R43" i="41"/>
  <c r="Q43" i="41" s="1"/>
  <c r="V197" i="41"/>
  <c r="W197" i="41" s="1"/>
  <c r="F164" i="41"/>
  <c r="R40" i="41"/>
  <c r="Q40" i="41" s="1"/>
  <c r="S41" i="41"/>
  <c r="R95" i="41"/>
  <c r="Q95" i="41" s="1"/>
  <c r="E83" i="41"/>
  <c r="D83" i="41" s="1"/>
  <c r="U35" i="41"/>
  <c r="C18" i="39"/>
  <c r="R143" i="41"/>
  <c r="Q143" i="41" s="1"/>
  <c r="F169" i="41"/>
  <c r="U139" i="41"/>
  <c r="U122" i="41"/>
  <c r="S161" i="41"/>
  <c r="V142" i="41"/>
  <c r="W142" i="41" s="1"/>
  <c r="F199" i="41"/>
  <c r="M7" i="7"/>
  <c r="R191" i="41"/>
  <c r="Q191" i="41" s="1"/>
  <c r="U184" i="41"/>
  <c r="D19" i="40"/>
  <c r="S17" i="41"/>
  <c r="V183" i="41"/>
  <c r="W183" i="41" s="1"/>
  <c r="U12" i="41"/>
  <c r="S166" i="41"/>
  <c r="E194" i="41"/>
  <c r="D194" i="41" s="1"/>
  <c r="U147" i="41"/>
  <c r="R83" i="41"/>
  <c r="Q83" i="41" s="1"/>
  <c r="H93" i="41"/>
  <c r="H62" i="41"/>
  <c r="R33" i="41"/>
  <c r="Q33" i="41" s="1"/>
  <c r="S192" i="41"/>
  <c r="F68" i="41"/>
  <c r="I195" i="41"/>
  <c r="J195" i="41" s="1"/>
  <c r="F66" i="41"/>
  <c r="R183" i="41"/>
  <c r="Q183" i="41" s="1"/>
  <c r="S84" i="41"/>
  <c r="F188" i="41"/>
  <c r="U192" i="41"/>
  <c r="R146" i="41"/>
  <c r="Q146" i="41" s="1"/>
  <c r="D15" i="40"/>
  <c r="S43" i="41"/>
  <c r="V83" i="41"/>
  <c r="W83" i="41" s="1"/>
  <c r="F63" i="41"/>
  <c r="H167" i="41"/>
  <c r="Q51" i="34"/>
  <c r="O51" i="34" s="1"/>
  <c r="P51" i="34" s="1"/>
  <c r="H188" i="41"/>
  <c r="S87" i="41"/>
  <c r="S38" i="41"/>
  <c r="C8" i="39"/>
  <c r="C13" i="40"/>
  <c r="S58" i="41"/>
  <c r="S109" i="41"/>
  <c r="H160" i="41"/>
  <c r="V92" i="41"/>
  <c r="W92" i="41" s="1"/>
  <c r="F162" i="41"/>
  <c r="S65" i="41"/>
  <c r="C5" i="39"/>
  <c r="S37" i="41"/>
  <c r="U87" i="41"/>
  <c r="R37" i="41"/>
  <c r="Q37" i="41" s="1"/>
  <c r="U197" i="41"/>
  <c r="F91" i="41"/>
  <c r="S186" i="41"/>
  <c r="R149" i="41"/>
  <c r="V46" i="41"/>
  <c r="W46" i="41" s="1"/>
  <c r="R91" i="41"/>
  <c r="Q91" i="41" s="1"/>
  <c r="I188" i="41"/>
  <c r="J188" i="41" s="1"/>
  <c r="I92" i="41"/>
  <c r="J92" i="41" s="1"/>
  <c r="V33" i="41"/>
  <c r="W33" i="41" s="1"/>
  <c r="H189" i="41"/>
  <c r="F93" i="41"/>
  <c r="S34" i="41"/>
  <c r="F189" i="41"/>
  <c r="S121" i="41"/>
  <c r="F196" i="41"/>
  <c r="S172" i="41"/>
  <c r="E190" i="41"/>
  <c r="D190" i="41" s="1"/>
  <c r="E6" i="6"/>
  <c r="D6" i="6" s="1"/>
  <c r="V139" i="41"/>
  <c r="W139" i="41" s="1"/>
  <c r="U37" i="41"/>
  <c r="V86" i="41"/>
  <c r="W86" i="41" s="1"/>
  <c r="I90" i="41"/>
  <c r="J90" i="41" s="1"/>
  <c r="S193" i="41"/>
  <c r="H158" i="41"/>
  <c r="R92" i="41"/>
  <c r="Q92" i="41" s="1"/>
  <c r="U21" i="41"/>
  <c r="U11" i="41"/>
  <c r="F94" i="41"/>
  <c r="R36" i="41"/>
  <c r="Q36" i="41" s="1"/>
  <c r="H170" i="41"/>
  <c r="U38" i="41"/>
  <c r="F70" i="41"/>
  <c r="U198" i="41"/>
  <c r="S197" i="41"/>
  <c r="R88" i="41"/>
  <c r="Q88" i="41" s="1"/>
  <c r="H91" i="41"/>
  <c r="V185" i="41"/>
  <c r="W185" i="41" s="1"/>
  <c r="S22" i="41"/>
  <c r="H195" i="41"/>
  <c r="I194" i="41"/>
  <c r="J194" i="41" s="1"/>
  <c r="E195" i="41"/>
  <c r="D195" i="41" s="1"/>
  <c r="D12" i="39"/>
  <c r="V146" i="41"/>
  <c r="W146" i="41" s="1"/>
  <c r="V42" i="41"/>
  <c r="W42" i="41" s="1"/>
  <c r="I187" i="41"/>
  <c r="J187" i="41" s="1"/>
  <c r="D9" i="39"/>
  <c r="D4" i="40"/>
  <c r="B4" i="40" s="1"/>
  <c r="F191" i="41"/>
  <c r="U164" i="41"/>
  <c r="V196" i="41"/>
  <c r="W196" i="41" s="1"/>
  <c r="U190" i="41"/>
  <c r="S68" i="41"/>
  <c r="H94" i="41"/>
  <c r="S185" i="41"/>
  <c r="U66" i="41"/>
  <c r="S198" i="41"/>
  <c r="S89" i="41"/>
  <c r="U92" i="41"/>
  <c r="H163" i="41"/>
  <c r="V186" i="41"/>
  <c r="W186" i="41" s="1"/>
  <c r="H65" i="41"/>
  <c r="I190" i="41"/>
  <c r="J190" i="41" s="1"/>
  <c r="U43" i="41"/>
  <c r="S140" i="41"/>
  <c r="U160" i="41"/>
  <c r="S90" i="41"/>
  <c r="V192" i="41"/>
  <c r="W192" i="41" s="1"/>
  <c r="U93" i="41"/>
  <c r="F184" i="41"/>
  <c r="R141" i="41"/>
  <c r="Q141" i="41" s="1"/>
  <c r="R34" i="41"/>
  <c r="Q34" i="41" s="1"/>
  <c r="D17" i="40"/>
  <c r="AF98" i="34"/>
  <c r="AF99" i="34" s="1"/>
  <c r="AF100" i="34" s="1"/>
  <c r="AF101" i="34" s="1"/>
  <c r="AF102" i="34" s="1"/>
  <c r="AF103" i="34" s="1"/>
  <c r="AF104" i="34" s="1"/>
  <c r="AF105" i="34" s="1"/>
  <c r="AF106" i="34" s="1"/>
  <c r="AF107" i="34" s="1"/>
  <c r="AF108" i="34" s="1"/>
  <c r="AF109" i="34" s="1"/>
  <c r="AF110" i="34" s="1"/>
  <c r="AF111" i="34" s="1"/>
  <c r="AF112" i="34" s="1"/>
  <c r="AF113" i="34" s="1"/>
  <c r="AF114" i="34" s="1"/>
  <c r="AF115" i="34" s="1"/>
  <c r="F17" i="34" s="1"/>
  <c r="S10" i="7"/>
  <c r="M5" i="7"/>
  <c r="S5" i="7"/>
  <c r="S9" i="7"/>
  <c r="S11" i="7"/>
  <c r="S7" i="7"/>
  <c r="U142" i="41"/>
  <c r="U187" i="41"/>
  <c r="R133" i="41"/>
  <c r="Q133" i="41" s="1"/>
  <c r="F159" i="41"/>
  <c r="U134" i="41"/>
  <c r="E96" i="41"/>
  <c r="D96" i="41" s="1"/>
  <c r="C15" i="39"/>
  <c r="V93" i="41"/>
  <c r="W93" i="41" s="1"/>
  <c r="H172" i="41"/>
  <c r="I97" i="41"/>
  <c r="J97" i="41" s="1"/>
  <c r="H183" i="41"/>
  <c r="S9" i="41"/>
  <c r="V190" i="41"/>
  <c r="W190" i="41" s="1"/>
  <c r="S134" i="41"/>
  <c r="H97" i="41"/>
  <c r="V87" i="41"/>
  <c r="W87" i="41" s="1"/>
  <c r="U60" i="41"/>
  <c r="E7" i="41"/>
  <c r="V137" i="41"/>
  <c r="W137" i="41" s="1"/>
  <c r="S114" i="41"/>
  <c r="C5" i="40"/>
  <c r="S174" i="41"/>
  <c r="S175" i="41" s="1"/>
  <c r="AF144" i="34"/>
  <c r="AF145" i="34" s="1"/>
  <c r="AF146" i="34" s="1"/>
  <c r="AF147" i="34" s="1"/>
  <c r="AF148" i="34" s="1"/>
  <c r="AF149" i="34" s="1"/>
  <c r="AF150" i="34" s="1"/>
  <c r="AF151" i="34" s="1"/>
  <c r="AF152" i="34" s="1"/>
  <c r="AF153" i="34" s="1"/>
  <c r="AF154" i="34" s="1"/>
  <c r="AF155" i="34" s="1"/>
  <c r="AF156" i="34" s="1"/>
  <c r="AF157" i="34" s="1"/>
  <c r="AF158" i="34" s="1"/>
  <c r="AF159" i="34" s="1"/>
  <c r="AF160" i="34" s="1"/>
  <c r="AF161" i="34" s="1"/>
  <c r="F19" i="34" s="1"/>
  <c r="F60" i="41"/>
  <c r="S94" i="41"/>
  <c r="U108" i="41"/>
  <c r="H61" i="41"/>
  <c r="U19" i="41"/>
  <c r="H98" i="41"/>
  <c r="E85" i="41"/>
  <c r="D85" i="41" s="1"/>
  <c r="R98" i="41"/>
  <c r="Q98" i="41" s="1"/>
  <c r="S191" i="41"/>
  <c r="F59" i="41"/>
  <c r="S194" i="41"/>
  <c r="I96" i="41"/>
  <c r="J96" i="41" s="1"/>
  <c r="S88" i="41"/>
  <c r="U149" i="41"/>
  <c r="E94" i="41"/>
  <c r="D94" i="41" s="1"/>
  <c r="S138" i="41"/>
  <c r="AF121" i="34"/>
  <c r="AF122" i="34" s="1"/>
  <c r="AF123" i="34" s="1"/>
  <c r="AF124" i="34" s="1"/>
  <c r="AF125" i="34" s="1"/>
  <c r="AF126" i="34" s="1"/>
  <c r="AF127" i="34" s="1"/>
  <c r="AF128" i="34" s="1"/>
  <c r="AF129" i="34" s="1"/>
  <c r="AF130" i="34" s="1"/>
  <c r="AF131" i="34" s="1"/>
  <c r="AF132" i="34" s="1"/>
  <c r="AF133" i="34" s="1"/>
  <c r="AF134" i="34" s="1"/>
  <c r="AF135" i="34" s="1"/>
  <c r="AF136" i="34" s="1"/>
  <c r="AF137" i="34" s="1"/>
  <c r="AF138" i="34" s="1"/>
  <c r="F18" i="34" s="1"/>
  <c r="C4" i="39"/>
  <c r="S116" i="41"/>
  <c r="U61" i="41"/>
  <c r="U112" i="41"/>
  <c r="U94" i="41"/>
  <c r="E97" i="41"/>
  <c r="D97" i="41" s="1"/>
  <c r="H86" i="41"/>
  <c r="U191" i="41"/>
  <c r="V193" i="41"/>
  <c r="W193" i="41" s="1"/>
  <c r="C16" i="39"/>
  <c r="S74" i="41"/>
  <c r="S75" i="41" s="1"/>
  <c r="U88" i="41"/>
  <c r="U157" i="41"/>
  <c r="W157" i="41" s="1"/>
  <c r="V157" i="41" s="1"/>
  <c r="H190" i="41"/>
  <c r="V148" i="41"/>
  <c r="W148" i="41" s="1"/>
  <c r="H90" i="41"/>
  <c r="S85" i="41"/>
  <c r="S69" i="41"/>
  <c r="I99" i="41"/>
  <c r="C7" i="40"/>
  <c r="S148" i="41"/>
  <c r="U99" i="41"/>
  <c r="S142" i="41"/>
  <c r="S16" i="41"/>
  <c r="I197" i="41"/>
  <c r="J197" i="41" s="1"/>
  <c r="S99" i="41"/>
  <c r="D11" i="40"/>
  <c r="U199" i="41"/>
  <c r="R44" i="41"/>
  <c r="Q44" i="41" s="1"/>
  <c r="F86" i="41"/>
  <c r="R41" i="41"/>
  <c r="Q41" i="41" s="1"/>
  <c r="Q199" i="41"/>
  <c r="U7" i="41"/>
  <c r="W7" i="41" s="1"/>
  <c r="W8" i="41" s="1"/>
  <c r="I84" i="41"/>
  <c r="J84" i="41" s="1"/>
  <c r="I189" i="41"/>
  <c r="J189" i="41" s="1"/>
  <c r="E89" i="41"/>
  <c r="D89" i="41" s="1"/>
  <c r="R84" i="41"/>
  <c r="Q84" i="41" s="1"/>
  <c r="E98" i="41"/>
  <c r="D98" i="41" s="1"/>
  <c r="U148" i="41"/>
  <c r="R198" i="41"/>
  <c r="Q198" i="41" s="1"/>
  <c r="S45" i="41"/>
  <c r="V41" i="41"/>
  <c r="W41" i="41" s="1"/>
  <c r="R199" i="41"/>
  <c r="H85" i="41"/>
  <c r="U85" i="41"/>
  <c r="R182" i="41"/>
  <c r="Q182" i="41" s="1"/>
  <c r="R186" i="41"/>
  <c r="Q186" i="41" s="1"/>
  <c r="U15" i="41"/>
  <c r="F198" i="41"/>
  <c r="E86" i="41"/>
  <c r="D86" i="41" s="1"/>
  <c r="I98" i="41"/>
  <c r="J98" i="41" s="1"/>
  <c r="R147" i="41"/>
  <c r="Q147" i="41" s="1"/>
  <c r="S199" i="41"/>
  <c r="V44" i="41"/>
  <c r="W44" i="41" s="1"/>
  <c r="R142" i="41"/>
  <c r="Q142" i="41" s="1"/>
  <c r="H199" i="41"/>
  <c r="S42" i="41"/>
  <c r="H71" i="41"/>
  <c r="W199" i="41"/>
  <c r="R184" i="41"/>
  <c r="Q184" i="41" s="1"/>
  <c r="F85" i="41"/>
  <c r="F64" i="41"/>
  <c r="I93" i="41"/>
  <c r="J93" i="41" s="1"/>
  <c r="F168" i="41"/>
  <c r="F99" i="41"/>
  <c r="V184" i="41"/>
  <c r="W184" i="41" s="1"/>
  <c r="E199" i="41"/>
  <c r="V40" i="41"/>
  <c r="W40" i="41" s="1"/>
  <c r="E18" i="6"/>
  <c r="C18" i="6" s="1"/>
  <c r="E197" i="41"/>
  <c r="D197" i="41" s="1"/>
  <c r="D99" i="41"/>
  <c r="E99" i="41"/>
  <c r="H87" i="41"/>
  <c r="S143" i="41"/>
  <c r="E198" i="41"/>
  <c r="D198" i="41" s="1"/>
  <c r="S165" i="41"/>
  <c r="S57" i="41"/>
  <c r="Q57" i="41" s="1"/>
  <c r="Q58" i="41" s="1"/>
  <c r="S123" i="41"/>
  <c r="E4" i="6"/>
  <c r="D4" i="6" s="1"/>
  <c r="S4" i="7"/>
  <c r="S8" i="7"/>
  <c r="M6" i="7"/>
  <c r="M8" i="7"/>
  <c r="S6" i="7"/>
  <c r="M4" i="7"/>
  <c r="BB4" i="7" s="1"/>
  <c r="M11" i="7"/>
  <c r="M9" i="7"/>
  <c r="M10" i="7"/>
  <c r="D12" i="40"/>
  <c r="U117" i="41"/>
  <c r="U73" i="41"/>
  <c r="E8" i="6"/>
  <c r="D8" i="6" s="1"/>
  <c r="U98" i="41"/>
  <c r="E193" i="41"/>
  <c r="D193" i="41" s="1"/>
  <c r="E189" i="41"/>
  <c r="D189" i="41" s="1"/>
  <c r="R138" i="41"/>
  <c r="Q138" i="41" s="1"/>
  <c r="I94" i="41"/>
  <c r="J94" i="41" s="1"/>
  <c r="I186" i="41"/>
  <c r="J186" i="41" s="1"/>
  <c r="R137" i="41"/>
  <c r="Q137" i="41" s="1"/>
  <c r="H95" i="41"/>
  <c r="E19" i="6"/>
  <c r="D19" i="6" s="1"/>
  <c r="F88" i="41"/>
  <c r="S98" i="41"/>
  <c r="I193" i="41"/>
  <c r="J193" i="41" s="1"/>
  <c r="S139" i="41"/>
  <c r="U113" i="41"/>
  <c r="F187" i="41"/>
  <c r="V97" i="41"/>
  <c r="W97" i="41" s="1"/>
  <c r="H194" i="41"/>
  <c r="E7" i="6"/>
  <c r="D7" i="6" s="1"/>
  <c r="F193" i="41"/>
  <c r="E11" i="6"/>
  <c r="C11" i="6" s="1"/>
  <c r="C19" i="39"/>
  <c r="V34" i="41"/>
  <c r="W34" i="41" s="1"/>
  <c r="E14" i="6"/>
  <c r="C14" i="6" s="1"/>
  <c r="H197" i="41"/>
  <c r="R90" i="41"/>
  <c r="Q90" i="41" s="1"/>
  <c r="S168" i="41"/>
  <c r="H192" i="41"/>
  <c r="H74" i="41"/>
  <c r="H75" i="41" s="1"/>
  <c r="U141" i="41"/>
  <c r="H88" i="41"/>
  <c r="I192" i="41"/>
  <c r="J192" i="41" s="1"/>
  <c r="H67" i="41"/>
  <c r="C10" i="40"/>
  <c r="E185" i="41"/>
  <c r="D185" i="41" s="1"/>
  <c r="E5" i="6"/>
  <c r="C5" i="6" s="1"/>
  <c r="S59" i="41"/>
  <c r="D14" i="40"/>
  <c r="F186" i="41"/>
  <c r="S173" i="41"/>
  <c r="E16" i="6"/>
  <c r="D16" i="6" s="1"/>
  <c r="H171" i="41"/>
  <c r="F197" i="41"/>
  <c r="C6" i="39"/>
  <c r="S91" i="41"/>
  <c r="S183" i="41"/>
  <c r="R194" i="41"/>
  <c r="Q194" i="41" s="1"/>
  <c r="I191" i="41"/>
  <c r="J191" i="41" s="1"/>
  <c r="U83" i="41"/>
  <c r="F161" i="41"/>
  <c r="V140" i="41"/>
  <c r="W140" i="41" s="1"/>
  <c r="I89" i="41"/>
  <c r="J89" i="41" s="1"/>
  <c r="S64" i="41"/>
  <c r="E87" i="41"/>
  <c r="D87" i="41" s="1"/>
  <c r="I196" i="41"/>
  <c r="J196" i="41" s="1"/>
  <c r="V90" i="41"/>
  <c r="W90" i="41" s="1"/>
  <c r="V194" i="41"/>
  <c r="W194" i="41" s="1"/>
  <c r="R82" i="41"/>
  <c r="R100" i="41" s="1"/>
  <c r="Q100" i="41" s="1"/>
  <c r="S141" i="41"/>
  <c r="H186" i="41"/>
  <c r="S159" i="41"/>
  <c r="E17" i="6"/>
  <c r="D17" i="6" s="1"/>
  <c r="V99" i="41"/>
  <c r="S95" i="41"/>
  <c r="R187" i="41"/>
  <c r="Q187" i="41" s="1"/>
  <c r="U195" i="41"/>
  <c r="S83" i="41"/>
  <c r="E10" i="6"/>
  <c r="D10" i="6" s="1"/>
  <c r="E191" i="41"/>
  <c r="D191" i="41" s="1"/>
  <c r="E15" i="6"/>
  <c r="C15" i="6" s="1"/>
  <c r="R193" i="41"/>
  <c r="Q193" i="41" s="1"/>
  <c r="W99" i="41"/>
  <c r="S72" i="41"/>
  <c r="U95" i="41"/>
  <c r="S188" i="41"/>
  <c r="E91" i="41"/>
  <c r="D91" i="41" s="1"/>
  <c r="V35" i="41"/>
  <c r="W35" i="41" s="1"/>
  <c r="C18" i="40"/>
  <c r="V85" i="41"/>
  <c r="W85" i="41" s="1"/>
  <c r="U158" i="41"/>
  <c r="C7" i="39"/>
  <c r="E9" i="6"/>
  <c r="C9" i="6" s="1"/>
  <c r="H185" i="41"/>
  <c r="Q99" i="41"/>
  <c r="V94" i="41"/>
  <c r="W94" i="41" s="1"/>
  <c r="V187" i="41"/>
  <c r="W187" i="41" s="1"/>
  <c r="F174" i="41"/>
  <c r="F175" i="41" s="1"/>
  <c r="F92" i="41"/>
  <c r="R35" i="41"/>
  <c r="Q35" i="41" s="1"/>
  <c r="S86" i="41"/>
  <c r="E192" i="41"/>
  <c r="D192" i="41" s="1"/>
  <c r="H72" i="41"/>
  <c r="H73" i="41" s="1"/>
  <c r="I184" i="41"/>
  <c r="J184" i="41" s="1"/>
  <c r="I91" i="41"/>
  <c r="J91" i="41" s="1"/>
  <c r="I199" i="41"/>
  <c r="U36" i="41"/>
  <c r="R85" i="41"/>
  <c r="Q85" i="41" s="1"/>
  <c r="E13" i="6"/>
  <c r="D13" i="6" s="1"/>
  <c r="C10" i="39"/>
  <c r="U140" i="41"/>
  <c r="E12" i="6"/>
  <c r="D12" i="6" s="1"/>
  <c r="F173" i="41"/>
  <c r="F185" i="41"/>
  <c r="D199" i="41"/>
  <c r="AB167" i="34"/>
  <c r="AB168" i="34" s="1"/>
  <c r="AB98" i="34"/>
  <c r="AC98" i="34" s="1"/>
  <c r="AH6" i="34"/>
  <c r="AG6" i="34" s="1"/>
  <c r="AB29" i="34"/>
  <c r="AC29" i="34" s="1"/>
  <c r="AH167" i="34"/>
  <c r="AH168" i="34" s="1"/>
  <c r="AB144" i="34"/>
  <c r="AC144" i="34" s="1"/>
  <c r="Q6" i="34"/>
  <c r="Q7" i="34" s="1"/>
  <c r="Q8" i="34" s="1"/>
  <c r="Q9" i="34" s="1"/>
  <c r="Q10" i="34" s="1"/>
  <c r="Q11" i="34" s="1"/>
  <c r="Q12" i="34" s="1"/>
  <c r="Q13" i="34" s="1"/>
  <c r="Q14" i="34" s="1"/>
  <c r="Q15" i="34" s="1"/>
  <c r="Q16" i="34" s="1"/>
  <c r="Q17" i="34" s="1"/>
  <c r="Q18" i="34" s="1"/>
  <c r="Q19" i="34" s="1"/>
  <c r="Q20" i="34" s="1"/>
  <c r="Q21" i="34" s="1"/>
  <c r="Q22" i="34" s="1"/>
  <c r="Q23" i="34" s="1"/>
  <c r="D5" i="34" s="1"/>
  <c r="AB121" i="34"/>
  <c r="AC121" i="34" s="1"/>
  <c r="S6" i="34"/>
  <c r="S7" i="34" s="1"/>
  <c r="S8" i="34" s="1"/>
  <c r="S9" i="34" s="1"/>
  <c r="S10" i="34" s="1"/>
  <c r="S11" i="34" s="1"/>
  <c r="S12" i="34" s="1"/>
  <c r="S13" i="34" s="1"/>
  <c r="S14" i="34" s="1"/>
  <c r="S15" i="34" s="1"/>
  <c r="S16" i="34" s="1"/>
  <c r="S17" i="34" s="1"/>
  <c r="S18" i="34" s="1"/>
  <c r="S19" i="34" s="1"/>
  <c r="S20" i="34" s="1"/>
  <c r="S21" i="34" s="1"/>
  <c r="S22" i="34" s="1"/>
  <c r="S23" i="34" s="1"/>
  <c r="F5" i="34" s="1"/>
  <c r="V11" i="7"/>
  <c r="V10" i="7"/>
  <c r="V5" i="7"/>
  <c r="V7" i="7"/>
  <c r="V9" i="7"/>
  <c r="J10" i="40"/>
  <c r="J8" i="40"/>
  <c r="J6" i="40"/>
  <c r="J7" i="40"/>
  <c r="J9" i="40"/>
  <c r="J4" i="40"/>
  <c r="J5" i="40"/>
  <c r="J11" i="40"/>
  <c r="R7" i="41"/>
  <c r="Q8" i="41"/>
  <c r="S10" i="39"/>
  <c r="R10" i="39"/>
  <c r="D158" i="41"/>
  <c r="E157" i="41"/>
  <c r="R4" i="39"/>
  <c r="S4" i="39"/>
  <c r="T28" i="34"/>
  <c r="P74" i="34"/>
  <c r="AB9" i="6"/>
  <c r="AA9" i="6"/>
  <c r="S8" i="39"/>
  <c r="R8" i="39"/>
  <c r="AA10" i="6"/>
  <c r="AB10" i="6"/>
  <c r="S11" i="39"/>
  <c r="R11" i="39"/>
  <c r="AA4" i="6"/>
  <c r="AB4" i="6"/>
  <c r="R107" i="41"/>
  <c r="Q108" i="41"/>
  <c r="AB8" i="6"/>
  <c r="AA8" i="6"/>
  <c r="AA5" i="6"/>
  <c r="AB5" i="6"/>
  <c r="J9" i="41"/>
  <c r="I8" i="41"/>
  <c r="T51" i="34"/>
  <c r="T5" i="34"/>
  <c r="D182" i="41"/>
  <c r="E200" i="41"/>
  <c r="D200" i="41" s="1"/>
  <c r="S6" i="39"/>
  <c r="R6" i="39"/>
  <c r="W132" i="41"/>
  <c r="V150" i="41"/>
  <c r="W150" i="41" s="1"/>
  <c r="AB75" i="34"/>
  <c r="W82" i="41"/>
  <c r="V100" i="41"/>
  <c r="W100" i="41" s="1"/>
  <c r="S7" i="39"/>
  <c r="R7" i="39"/>
  <c r="P5" i="34"/>
  <c r="S52" i="34"/>
  <c r="S53" i="34" s="1"/>
  <c r="S54" i="34" s="1"/>
  <c r="S55" i="34" s="1"/>
  <c r="S56" i="34" s="1"/>
  <c r="S57" i="34" s="1"/>
  <c r="S58" i="34" s="1"/>
  <c r="S59" i="34" s="1"/>
  <c r="S60" i="34" s="1"/>
  <c r="S61" i="34" s="1"/>
  <c r="S62" i="34" s="1"/>
  <c r="S63" i="34" s="1"/>
  <c r="S64" i="34" s="1"/>
  <c r="S65" i="34" s="1"/>
  <c r="S66" i="34" s="1"/>
  <c r="S67" i="34" s="1"/>
  <c r="S68" i="34" s="1"/>
  <c r="S69" i="34" s="1"/>
  <c r="F7" i="34" s="1"/>
  <c r="R157" i="41"/>
  <c r="Q158" i="41"/>
  <c r="S29" i="34"/>
  <c r="S30" i="34" s="1"/>
  <c r="S31" i="34" s="1"/>
  <c r="S32" i="34" s="1"/>
  <c r="S33" i="34" s="1"/>
  <c r="S34" i="34" s="1"/>
  <c r="S35" i="34" s="1"/>
  <c r="S36" i="34" s="1"/>
  <c r="S37" i="34" s="1"/>
  <c r="S38" i="34" s="1"/>
  <c r="S39" i="34" s="1"/>
  <c r="S40" i="34" s="1"/>
  <c r="S41" i="34" s="1"/>
  <c r="S42" i="34" s="1"/>
  <c r="S43" i="34" s="1"/>
  <c r="S44" i="34" s="1"/>
  <c r="S45" i="34" s="1"/>
  <c r="S46" i="34" s="1"/>
  <c r="F6" i="34" s="1"/>
  <c r="E57" i="41"/>
  <c r="D58" i="41"/>
  <c r="V57" i="41"/>
  <c r="W58" i="41"/>
  <c r="S9" i="39"/>
  <c r="R9" i="39"/>
  <c r="AH52" i="34"/>
  <c r="B4" i="39"/>
  <c r="B5" i="39" s="1"/>
  <c r="B6" i="39" s="1"/>
  <c r="B7" i="39" s="1"/>
  <c r="E8" i="41"/>
  <c r="D9" i="41"/>
  <c r="AA6" i="6"/>
  <c r="AB6" i="6"/>
  <c r="S5" i="39"/>
  <c r="R5" i="39"/>
  <c r="AB11" i="6"/>
  <c r="AA11" i="6"/>
  <c r="Q75" i="34"/>
  <c r="Q76" i="34" s="1"/>
  <c r="Q77" i="34" s="1"/>
  <c r="Q78" i="34" s="1"/>
  <c r="Q79" i="34" s="1"/>
  <c r="Q80" i="34" s="1"/>
  <c r="Q81" i="34" s="1"/>
  <c r="Q82" i="34" s="1"/>
  <c r="Q83" i="34" s="1"/>
  <c r="Q84" i="34" s="1"/>
  <c r="Q85" i="34" s="1"/>
  <c r="Q86" i="34" s="1"/>
  <c r="Q87" i="34" s="1"/>
  <c r="Q88" i="34" s="1"/>
  <c r="Q89" i="34" s="1"/>
  <c r="Q90" i="34" s="1"/>
  <c r="Q91" i="34" s="1"/>
  <c r="Q92" i="34" s="1"/>
  <c r="D8" i="34" s="1"/>
  <c r="AB7" i="6"/>
  <c r="AA7" i="6"/>
  <c r="T4" i="7"/>
  <c r="T8" i="7"/>
  <c r="T6" i="7"/>
  <c r="BB5" i="7" l="1"/>
  <c r="BB6" i="7" s="1"/>
  <c r="BB7" i="7" s="1"/>
  <c r="BB8" i="7" s="1"/>
  <c r="BB9" i="7" s="1"/>
  <c r="BB10" i="7" s="1"/>
  <c r="BB11" i="7" s="1"/>
  <c r="BB12" i="7" s="1"/>
  <c r="BB13" i="7" s="1"/>
  <c r="BB14" i="7" s="1"/>
  <c r="BB15" i="7" s="1"/>
  <c r="BB16" i="7" s="1"/>
  <c r="BB17" i="7" s="1"/>
  <c r="BB18" i="7" s="1"/>
  <c r="BB19" i="7" s="1"/>
  <c r="AB6" i="34"/>
  <c r="AC6" i="34" s="1"/>
  <c r="B5" i="40"/>
  <c r="Q52" i="34"/>
  <c r="Q53" i="34" s="1"/>
  <c r="Q54" i="34" s="1"/>
  <c r="Q55" i="34" s="1"/>
  <c r="Q56" i="34" s="1"/>
  <c r="Q57" i="34" s="1"/>
  <c r="Q58" i="34" s="1"/>
  <c r="Q59" i="34" s="1"/>
  <c r="Q60" i="34" s="1"/>
  <c r="Q61" i="34" s="1"/>
  <c r="Q62" i="34" s="1"/>
  <c r="Q63" i="34" s="1"/>
  <c r="Q64" i="34" s="1"/>
  <c r="Q65" i="34" s="1"/>
  <c r="Q66" i="34" s="1"/>
  <c r="Q67" i="34" s="1"/>
  <c r="Q68" i="34" s="1"/>
  <c r="Q69" i="34" s="1"/>
  <c r="D7" i="34" s="1"/>
  <c r="AH75" i="34"/>
  <c r="AH76" i="34" s="1"/>
  <c r="AH29" i="34"/>
  <c r="AG29" i="34" s="1"/>
  <c r="V107" i="41"/>
  <c r="J58" i="41"/>
  <c r="J59" i="41" s="1"/>
  <c r="Q32" i="41"/>
  <c r="Q29" i="34"/>
  <c r="Q30" i="34" s="1"/>
  <c r="Q31" i="34" s="1"/>
  <c r="Q32" i="34" s="1"/>
  <c r="Q33" i="34" s="1"/>
  <c r="Q34" i="34" s="1"/>
  <c r="Q35" i="34" s="1"/>
  <c r="Q36" i="34" s="1"/>
  <c r="Q37" i="34" s="1"/>
  <c r="Q38" i="34" s="1"/>
  <c r="Q39" i="34" s="1"/>
  <c r="Q40" i="34" s="1"/>
  <c r="Q41" i="34" s="1"/>
  <c r="Q42" i="34" s="1"/>
  <c r="Q43" i="34" s="1"/>
  <c r="Q44" i="34" s="1"/>
  <c r="Q45" i="34" s="1"/>
  <c r="Q46" i="34" s="1"/>
  <c r="D6" i="34" s="1"/>
  <c r="V200" i="41"/>
  <c r="W200" i="41" s="1"/>
  <c r="J158" i="41"/>
  <c r="I158" i="41" s="1"/>
  <c r="B6" i="40"/>
  <c r="B7" i="40" s="1"/>
  <c r="B8" i="40" s="1"/>
  <c r="B9" i="40" s="1"/>
  <c r="B10" i="40" s="1"/>
  <c r="B11" i="40" s="1"/>
  <c r="B12" i="40" s="1"/>
  <c r="B13" i="40" s="1"/>
  <c r="B14" i="40" s="1"/>
  <c r="B15" i="40" s="1"/>
  <c r="B16" i="40" s="1"/>
  <c r="B17" i="40" s="1"/>
  <c r="B18" i="40" s="1"/>
  <c r="B19" i="40" s="1"/>
  <c r="J182" i="41"/>
  <c r="V50" i="41"/>
  <c r="W50" i="41" s="1"/>
  <c r="R150" i="41"/>
  <c r="Q150" i="41" s="1"/>
  <c r="S75" i="34"/>
  <c r="S76" i="34" s="1"/>
  <c r="S77" i="34" s="1"/>
  <c r="S78" i="34" s="1"/>
  <c r="S79" i="34" s="1"/>
  <c r="S80" i="34" s="1"/>
  <c r="S81" i="34" s="1"/>
  <c r="S82" i="34" s="1"/>
  <c r="S83" i="34" s="1"/>
  <c r="S84" i="34" s="1"/>
  <c r="S85" i="34" s="1"/>
  <c r="S86" i="34" s="1"/>
  <c r="S87" i="34" s="1"/>
  <c r="S88" i="34" s="1"/>
  <c r="S89" i="34" s="1"/>
  <c r="S90" i="34" s="1"/>
  <c r="S91" i="34" s="1"/>
  <c r="S92" i="34" s="1"/>
  <c r="F8" i="34" s="1"/>
  <c r="G9" i="34" s="1"/>
  <c r="Z5" i="7" s="1" a="1"/>
  <c r="Z5" i="7" s="1"/>
  <c r="AC5" i="7" s="1"/>
  <c r="AB52" i="34"/>
  <c r="AC52" i="34" s="1"/>
  <c r="C17" i="6"/>
  <c r="C10" i="6"/>
  <c r="D82" i="41"/>
  <c r="D9" i="6"/>
  <c r="W158" i="41"/>
  <c r="V158" i="41" s="1"/>
  <c r="AH98" i="34"/>
  <c r="AH99" i="34" s="1"/>
  <c r="AG99" i="34" s="1"/>
  <c r="J82" i="41"/>
  <c r="D18" i="6"/>
  <c r="G21" i="34"/>
  <c r="AA5" i="7" s="1" a="1"/>
  <c r="AA5" i="7" s="1"/>
  <c r="AD5" i="7" s="1"/>
  <c r="Q82" i="41"/>
  <c r="B8" i="39"/>
  <c r="B9" i="39" s="1"/>
  <c r="B10" i="39" s="1"/>
  <c r="B11" i="39" s="1"/>
  <c r="B12" i="39" s="1"/>
  <c r="B13" i="39" s="1"/>
  <c r="B14" i="39" s="1"/>
  <c r="B15" i="39" s="1"/>
  <c r="B16" i="39" s="1"/>
  <c r="B17" i="39" s="1"/>
  <c r="B18" i="39" s="1"/>
  <c r="B19" i="39" s="1"/>
  <c r="C6" i="6"/>
  <c r="D14" i="6"/>
  <c r="AH4" i="6"/>
  <c r="AG4" i="6" s="1"/>
  <c r="C13" i="6"/>
  <c r="V7" i="41"/>
  <c r="D15" i="6"/>
  <c r="C4" i="6"/>
  <c r="D11" i="6"/>
  <c r="C7" i="6"/>
  <c r="AH144" i="34"/>
  <c r="AH145" i="34" s="1"/>
  <c r="C16" i="6"/>
  <c r="R57" i="41"/>
  <c r="C12" i="6"/>
  <c r="AH16" i="6"/>
  <c r="D5" i="6"/>
  <c r="B4" i="6" s="1"/>
  <c r="B5" i="6" s="1"/>
  <c r="B6" i="6" s="1"/>
  <c r="B7" i="6" s="1"/>
  <c r="AH121" i="34"/>
  <c r="AG121" i="34" s="1"/>
  <c r="R200" i="41"/>
  <c r="Q200" i="41" s="1"/>
  <c r="AH6" i="6"/>
  <c r="AF6" i="6" s="1"/>
  <c r="AH14" i="6"/>
  <c r="V6" i="7"/>
  <c r="V8" i="7"/>
  <c r="V4" i="7"/>
  <c r="J7" i="39"/>
  <c r="H7" i="39" s="1"/>
  <c r="J5" i="39"/>
  <c r="I5" i="39" s="1"/>
  <c r="J10" i="39"/>
  <c r="I10" i="39" s="1"/>
  <c r="J9" i="39"/>
  <c r="I9" i="39" s="1"/>
  <c r="J4" i="39"/>
  <c r="H4" i="39" s="1"/>
  <c r="J6" i="39"/>
  <c r="I6" i="39" s="1"/>
  <c r="J8" i="39"/>
  <c r="H8" i="39" s="1"/>
  <c r="J11" i="39"/>
  <c r="I11" i="39" s="1"/>
  <c r="AH15" i="6"/>
  <c r="AH17" i="6"/>
  <c r="AH5" i="6"/>
  <c r="AG5" i="6" s="1"/>
  <c r="AH7" i="6"/>
  <c r="AG7" i="6" s="1"/>
  <c r="AH10" i="6"/>
  <c r="AG10" i="6" s="1"/>
  <c r="AH8" i="6"/>
  <c r="AG8" i="6" s="1"/>
  <c r="AH11" i="6"/>
  <c r="AG11" i="6" s="1"/>
  <c r="C19" i="6"/>
  <c r="AH9" i="6"/>
  <c r="AG9" i="6" s="1"/>
  <c r="AH12" i="6"/>
  <c r="C8" i="6"/>
  <c r="AH18" i="6"/>
  <c r="AH13" i="6"/>
  <c r="AH19" i="6"/>
  <c r="AC167" i="34"/>
  <c r="AB99" i="34"/>
  <c r="AC99" i="34" s="1"/>
  <c r="AH7" i="34"/>
  <c r="AG7" i="34" s="1"/>
  <c r="AB122" i="34"/>
  <c r="AB123" i="34" s="1"/>
  <c r="O6" i="34"/>
  <c r="P6" i="34" s="1"/>
  <c r="U6" i="34"/>
  <c r="U7" i="34" s="1"/>
  <c r="AB145" i="34"/>
  <c r="AB146" i="34" s="1"/>
  <c r="AG167" i="34"/>
  <c r="AB30" i="34"/>
  <c r="AC30" i="34" s="1"/>
  <c r="I9" i="41"/>
  <c r="J10" i="41"/>
  <c r="Q109" i="41"/>
  <c r="R108" i="41"/>
  <c r="I7" i="40"/>
  <c r="H7" i="40"/>
  <c r="I6" i="40"/>
  <c r="H6" i="40"/>
  <c r="D159" i="41"/>
  <c r="E158" i="41"/>
  <c r="E9" i="41"/>
  <c r="D10" i="41"/>
  <c r="W59" i="41"/>
  <c r="V58" i="41"/>
  <c r="AB76" i="34"/>
  <c r="AC75" i="34"/>
  <c r="H10" i="40"/>
  <c r="I10" i="40"/>
  <c r="R58" i="41"/>
  <c r="Q59" i="41"/>
  <c r="AH169" i="34"/>
  <c r="AG168" i="34"/>
  <c r="R8" i="41"/>
  <c r="Q9" i="41"/>
  <c r="E58" i="41"/>
  <c r="D59" i="41"/>
  <c r="O75" i="34"/>
  <c r="V108" i="41"/>
  <c r="W109" i="41"/>
  <c r="I8" i="40"/>
  <c r="H8" i="40"/>
  <c r="AG52" i="34"/>
  <c r="AH53" i="34"/>
  <c r="R158" i="41"/>
  <c r="Q159" i="41"/>
  <c r="H11" i="40"/>
  <c r="I11" i="40"/>
  <c r="Z4" i="6"/>
  <c r="Z5" i="6" s="1"/>
  <c r="Z6" i="6" s="1"/>
  <c r="Z7" i="6" s="1"/>
  <c r="Z8" i="6" s="1"/>
  <c r="Z9" i="6" s="1"/>
  <c r="Z10" i="6" s="1"/>
  <c r="Z11" i="6" s="1"/>
  <c r="I58" i="41"/>
  <c r="U52" i="34"/>
  <c r="U29" i="34"/>
  <c r="H5" i="40"/>
  <c r="I5" i="40"/>
  <c r="W9" i="41"/>
  <c r="V8" i="41"/>
  <c r="I4" i="40"/>
  <c r="H4" i="40"/>
  <c r="AB169" i="34"/>
  <c r="AC168" i="34"/>
  <c r="Q4" i="39"/>
  <c r="Q5" i="39" s="1"/>
  <c r="Q6" i="39" s="1"/>
  <c r="Q7" i="39" s="1"/>
  <c r="Q8" i="39" s="1"/>
  <c r="Q9" i="39" s="1"/>
  <c r="Q10" i="39" s="1"/>
  <c r="Q11" i="39" s="1"/>
  <c r="H9" i="40"/>
  <c r="I9" i="40"/>
  <c r="O52" i="34" l="1"/>
  <c r="P52" i="34" s="1"/>
  <c r="AB7" i="34"/>
  <c r="AC7" i="34" s="1"/>
  <c r="AG75" i="34"/>
  <c r="AH30" i="34"/>
  <c r="AG30" i="34" s="1"/>
  <c r="O29" i="34"/>
  <c r="P29" i="34" s="1"/>
  <c r="W159" i="41"/>
  <c r="V159" i="41" s="1"/>
  <c r="C9" i="34"/>
  <c r="A2" i="34" s="1"/>
  <c r="Z4" i="7" s="1" a="1"/>
  <c r="Z4" i="7" s="1"/>
  <c r="AC4" i="7" s="1"/>
  <c r="O4" i="39" s="1"/>
  <c r="AB53" i="34"/>
  <c r="AB54" i="34" s="1"/>
  <c r="AB55" i="34" s="1"/>
  <c r="AF4" i="6"/>
  <c r="AF9" i="6"/>
  <c r="B8" i="6"/>
  <c r="B9" i="6" s="1"/>
  <c r="B10" i="6" s="1"/>
  <c r="B11" i="6" s="1"/>
  <c r="B12" i="6" s="1"/>
  <c r="S9" i="6"/>
  <c r="R9" i="6" s="1"/>
  <c r="J159" i="41"/>
  <c r="I159" i="41" s="1"/>
  <c r="AH100" i="34"/>
  <c r="AG100" i="34" s="1"/>
  <c r="AG98" i="34"/>
  <c r="H11" i="39"/>
  <c r="U75" i="34"/>
  <c r="U76" i="34" s="1"/>
  <c r="G2" i="34"/>
  <c r="AF11" i="6"/>
  <c r="S11" i="6"/>
  <c r="R11" i="6" s="1"/>
  <c r="AF8" i="6"/>
  <c r="S10" i="6"/>
  <c r="R10" i="6" s="1"/>
  <c r="H10" i="39"/>
  <c r="I4" i="39"/>
  <c r="G4" i="39" s="1"/>
  <c r="G5" i="39" s="1"/>
  <c r="H5" i="39"/>
  <c r="H9" i="39"/>
  <c r="AG144" i="34"/>
  <c r="I7" i="39"/>
  <c r="S6" i="6"/>
  <c r="Q6" i="6" s="1"/>
  <c r="S7" i="6"/>
  <c r="R7" i="6" s="1"/>
  <c r="S8" i="6"/>
  <c r="R8" i="6" s="1"/>
  <c r="AH122" i="34"/>
  <c r="AG122" i="34" s="1"/>
  <c r="S5" i="6"/>
  <c r="R5" i="6" s="1"/>
  <c r="S4" i="6"/>
  <c r="Q4" i="6" s="1"/>
  <c r="H6" i="39"/>
  <c r="AG6" i="6"/>
  <c r="I8" i="39"/>
  <c r="G9" i="39" s="1"/>
  <c r="G10" i="39" s="1"/>
  <c r="G11" i="39" s="1"/>
  <c r="AF7" i="6"/>
  <c r="AF5" i="6"/>
  <c r="AF10" i="6"/>
  <c r="AB100" i="34"/>
  <c r="AC100" i="34" s="1"/>
  <c r="AH8" i="34"/>
  <c r="AH9" i="34" s="1"/>
  <c r="AC122" i="34"/>
  <c r="O7" i="34"/>
  <c r="O8" i="34" s="1"/>
  <c r="AB31" i="34"/>
  <c r="AC31" i="34" s="1"/>
  <c r="T6" i="34"/>
  <c r="AC145" i="34"/>
  <c r="AE4" i="6"/>
  <c r="G4" i="40"/>
  <c r="G5" i="40" s="1"/>
  <c r="G6" i="40" s="1"/>
  <c r="G7" i="40" s="1"/>
  <c r="G8" i="40" s="1"/>
  <c r="G9" i="40" s="1"/>
  <c r="G10" i="40" s="1"/>
  <c r="G11" i="40" s="1"/>
  <c r="R59" i="41"/>
  <c r="Q60" i="41"/>
  <c r="AC76" i="34"/>
  <c r="AB77" i="34"/>
  <c r="W110" i="41"/>
  <c r="V109" i="41"/>
  <c r="T29" i="34"/>
  <c r="U30" i="34"/>
  <c r="U8" i="34"/>
  <c r="T7" i="34"/>
  <c r="AB170" i="34"/>
  <c r="AC169" i="34"/>
  <c r="J60" i="41"/>
  <c r="I59" i="41"/>
  <c r="R109" i="41"/>
  <c r="Q110" i="41"/>
  <c r="V59" i="41"/>
  <c r="W60" i="41"/>
  <c r="U53" i="34"/>
  <c r="T52" i="34"/>
  <c r="AG145" i="34"/>
  <c r="AH146" i="34"/>
  <c r="D60" i="41"/>
  <c r="E59" i="41"/>
  <c r="I10" i="41"/>
  <c r="J11" i="41"/>
  <c r="R9" i="41"/>
  <c r="Q10" i="41"/>
  <c r="AB147" i="34"/>
  <c r="AC146" i="34"/>
  <c r="AH77" i="34"/>
  <c r="AG76" i="34"/>
  <c r="R159" i="41"/>
  <c r="Q160" i="41"/>
  <c r="AB124" i="34"/>
  <c r="AC123" i="34"/>
  <c r="W10" i="41"/>
  <c r="V9" i="41"/>
  <c r="AH54" i="34"/>
  <c r="AG53" i="34"/>
  <c r="AB5" i="7"/>
  <c r="AE5" i="7" s="1"/>
  <c r="D160" i="41"/>
  <c r="E159" i="41"/>
  <c r="P75" i="34"/>
  <c r="O76" i="34"/>
  <c r="AG169" i="34"/>
  <c r="AH170" i="34"/>
  <c r="E10" i="41"/>
  <c r="D11" i="41"/>
  <c r="O53" i="34" l="1"/>
  <c r="O54" i="34" s="1"/>
  <c r="AB8" i="34"/>
  <c r="AB9" i="34" s="1"/>
  <c r="AH31" i="34"/>
  <c r="AH32" i="34" s="1"/>
  <c r="O30" i="34"/>
  <c r="O31" i="34" s="1"/>
  <c r="W160" i="41"/>
  <c r="W161" i="41" s="1"/>
  <c r="Q9" i="6"/>
  <c r="AC54" i="34"/>
  <c r="AE5" i="6"/>
  <c r="AE6" i="6" s="1"/>
  <c r="AE7" i="6" s="1"/>
  <c r="AE8" i="6" s="1"/>
  <c r="AE9" i="6" s="1"/>
  <c r="AE10" i="6" s="1"/>
  <c r="AE11" i="6" s="1"/>
  <c r="J160" i="41"/>
  <c r="I160" i="41" s="1"/>
  <c r="G6" i="39"/>
  <c r="G7" i="39" s="1"/>
  <c r="G8" i="39" s="1"/>
  <c r="T75" i="34"/>
  <c r="AA4" i="7" a="1"/>
  <c r="AA4" i="7" s="1"/>
  <c r="AD4" i="7" s="1"/>
  <c r="O5" i="40" s="1"/>
  <c r="AC53" i="34"/>
  <c r="AH123" i="34"/>
  <c r="AH124" i="34" s="1"/>
  <c r="AG124" i="34" s="1"/>
  <c r="AH101" i="34"/>
  <c r="AG101" i="34" s="1"/>
  <c r="B13" i="6"/>
  <c r="B14" i="6" s="1"/>
  <c r="B15" i="6" s="1"/>
  <c r="B16" i="6" s="1"/>
  <c r="Q11" i="6"/>
  <c r="Q10" i="6"/>
  <c r="R6" i="6"/>
  <c r="R4" i="6"/>
  <c r="P4" i="6" s="1"/>
  <c r="Q5" i="6"/>
  <c r="Q7" i="6"/>
  <c r="Q8" i="6"/>
  <c r="AB101" i="34"/>
  <c r="AB102" i="34" s="1"/>
  <c r="AG8" i="34"/>
  <c r="AB32" i="34"/>
  <c r="AC32" i="34" s="1"/>
  <c r="O5" i="39"/>
  <c r="N5" i="39" s="1"/>
  <c r="P7" i="34"/>
  <c r="AG9" i="34"/>
  <c r="AH10" i="34"/>
  <c r="I11" i="41"/>
  <c r="J12" i="41"/>
  <c r="AG146" i="34"/>
  <c r="AH147" i="34"/>
  <c r="AC124" i="34"/>
  <c r="AB125" i="34"/>
  <c r="Q61" i="41"/>
  <c r="R60" i="41"/>
  <c r="V10" i="41"/>
  <c r="W11" i="41"/>
  <c r="AG170" i="34"/>
  <c r="AH171" i="34"/>
  <c r="T53" i="34"/>
  <c r="U54" i="34"/>
  <c r="O77" i="34"/>
  <c r="P76" i="34"/>
  <c r="AB56" i="34"/>
  <c r="AC55" i="34"/>
  <c r="T8" i="34"/>
  <c r="U9" i="34"/>
  <c r="AG54" i="34"/>
  <c r="AH55" i="34"/>
  <c r="AC170" i="34"/>
  <c r="AB171" i="34"/>
  <c r="N4" i="39"/>
  <c r="M4" i="39"/>
  <c r="R110" i="41"/>
  <c r="Q111" i="41"/>
  <c r="AH78" i="34"/>
  <c r="AG77" i="34"/>
  <c r="Q161" i="41"/>
  <c r="R160" i="41"/>
  <c r="U31" i="34"/>
  <c r="T30" i="34"/>
  <c r="E160" i="41"/>
  <c r="D161" i="41"/>
  <c r="I60" i="41"/>
  <c r="J61" i="41"/>
  <c r="AC77" i="34"/>
  <c r="AB78" i="34"/>
  <c r="Q11" i="41"/>
  <c r="R10" i="41"/>
  <c r="O9" i="34"/>
  <c r="P8" i="34"/>
  <c r="W61" i="41"/>
  <c r="V60" i="41"/>
  <c r="U77" i="34"/>
  <c r="T76" i="34"/>
  <c r="W111" i="41"/>
  <c r="V110" i="41"/>
  <c r="AC147" i="34"/>
  <c r="AB148" i="34"/>
  <c r="E60" i="41"/>
  <c r="D61" i="41"/>
  <c r="D12" i="41"/>
  <c r="E11" i="41"/>
  <c r="P53" i="34" l="1"/>
  <c r="AC8" i="34"/>
  <c r="AG31" i="34"/>
  <c r="AS5" i="7"/>
  <c r="AX5" i="7" s="1" a="1"/>
  <c r="AX5" i="7" s="1"/>
  <c r="AY5" i="7" s="1"/>
  <c r="AZ5" i="7" s="1"/>
  <c r="P30" i="34"/>
  <c r="P5" i="6"/>
  <c r="P6" i="6" s="1"/>
  <c r="P7" i="6" s="1"/>
  <c r="P8" i="6" s="1"/>
  <c r="P9" i="6" s="1"/>
  <c r="P10" i="6" s="1"/>
  <c r="P11" i="6" s="1"/>
  <c r="V160" i="41"/>
  <c r="J161" i="41"/>
  <c r="J162" i="41" s="1"/>
  <c r="AH102" i="34"/>
  <c r="AG102" i="34" s="1"/>
  <c r="AB4" i="7"/>
  <c r="AE4" i="7" s="1"/>
  <c r="X5" i="6" s="1"/>
  <c r="V5" i="6" s="1"/>
  <c r="AH125" i="34"/>
  <c r="AG125" i="34" s="1"/>
  <c r="AG123" i="34"/>
  <c r="AS14" i="7"/>
  <c r="AX14" i="7" s="1" a="1"/>
  <c r="AX14" i="7" s="1"/>
  <c r="AY14" i="7" s="1"/>
  <c r="AZ14" i="7" s="1"/>
  <c r="B17" i="6"/>
  <c r="AS9" i="7" s="1"/>
  <c r="AX9" i="7" s="1" a="1"/>
  <c r="AX9" i="7" s="1"/>
  <c r="AY9" i="7" s="1"/>
  <c r="AZ9" i="7" s="1"/>
  <c r="AS11" i="7"/>
  <c r="AX11" i="7" s="1" a="1"/>
  <c r="AX11" i="7" s="1"/>
  <c r="AY11" i="7" s="1"/>
  <c r="AZ11" i="7" s="1"/>
  <c r="AS17" i="7"/>
  <c r="AX17" i="7" s="1" a="1"/>
  <c r="AX17" i="7" s="1"/>
  <c r="AY17" i="7" s="1"/>
  <c r="AZ17" i="7" s="1"/>
  <c r="AC101" i="34"/>
  <c r="O4" i="40"/>
  <c r="N4" i="40" s="1"/>
  <c r="M5" i="39"/>
  <c r="AB33" i="34"/>
  <c r="AC33" i="34" s="1"/>
  <c r="O55" i="34"/>
  <c r="P54" i="34"/>
  <c r="O10" i="34"/>
  <c r="P9" i="34"/>
  <c r="R11" i="41"/>
  <c r="Q12" i="41"/>
  <c r="W12" i="41"/>
  <c r="V11" i="41"/>
  <c r="V61" i="41"/>
  <c r="W62" i="41"/>
  <c r="AH148" i="34"/>
  <c r="AG147" i="34"/>
  <c r="U10" i="34"/>
  <c r="T9" i="34"/>
  <c r="AH172" i="34"/>
  <c r="AG171" i="34"/>
  <c r="AG78" i="34"/>
  <c r="AH79" i="34"/>
  <c r="T54" i="34"/>
  <c r="U55" i="34"/>
  <c r="J13" i="41"/>
  <c r="I12" i="41"/>
  <c r="AH11" i="34"/>
  <c r="AG10" i="34"/>
  <c r="R161" i="41"/>
  <c r="Q162" i="41"/>
  <c r="AC148" i="34"/>
  <c r="AB149" i="34"/>
  <c r="Q112" i="41"/>
  <c r="R111" i="41"/>
  <c r="AC102" i="34"/>
  <c r="AB103" i="34"/>
  <c r="R61" i="41"/>
  <c r="Q62" i="41"/>
  <c r="J62" i="41"/>
  <c r="I61" i="41"/>
  <c r="AB57" i="34"/>
  <c r="AC56" i="34"/>
  <c r="AH33" i="34"/>
  <c r="AG32" i="34"/>
  <c r="M5" i="40"/>
  <c r="N5" i="40"/>
  <c r="AC78" i="34"/>
  <c r="AB79" i="34"/>
  <c r="AB126" i="34"/>
  <c r="AC125" i="34"/>
  <c r="D13" i="41"/>
  <c r="E12" i="41"/>
  <c r="AB172" i="34"/>
  <c r="AC171" i="34"/>
  <c r="W112" i="41"/>
  <c r="V111" i="41"/>
  <c r="O32" i="34"/>
  <c r="P31" i="34"/>
  <c r="V161" i="41"/>
  <c r="W162" i="41"/>
  <c r="AB10" i="34"/>
  <c r="AC9" i="34"/>
  <c r="D162" i="41"/>
  <c r="E161" i="41"/>
  <c r="D62" i="41"/>
  <c r="E61" i="41"/>
  <c r="AG55" i="34"/>
  <c r="AH56" i="34"/>
  <c r="O78" i="34"/>
  <c r="P77" i="34"/>
  <c r="T77" i="34"/>
  <c r="U78" i="34"/>
  <c r="T31" i="34"/>
  <c r="U32" i="34"/>
  <c r="L4" i="39"/>
  <c r="L5" i="39" s="1"/>
  <c r="I161" i="41" l="1"/>
  <c r="AH126" i="34"/>
  <c r="AH127" i="34" s="1"/>
  <c r="AS13" i="7"/>
  <c r="AX13" i="7" s="1" a="1"/>
  <c r="AX13" i="7" s="1"/>
  <c r="AY13" i="7" s="1"/>
  <c r="AZ13" i="7" s="1"/>
  <c r="B18" i="6"/>
  <c r="AS15" i="7" s="1"/>
  <c r="AX15" i="7" s="1" a="1"/>
  <c r="AX15" i="7" s="1"/>
  <c r="AY15" i="7" s="1"/>
  <c r="AZ15" i="7" s="1"/>
  <c r="AS4" i="7"/>
  <c r="AX4" i="7" s="1" a="1"/>
  <c r="AX4" i="7" s="1"/>
  <c r="AY4" i="7" s="1"/>
  <c r="AZ4" i="7" s="1"/>
  <c r="X4" i="6"/>
  <c r="V4" i="6" s="1"/>
  <c r="AH103" i="34"/>
  <c r="AH104" i="34" s="1"/>
  <c r="W5" i="6"/>
  <c r="AS12" i="7"/>
  <c r="AX12" i="7" s="1" a="1"/>
  <c r="AX12" i="7" s="1"/>
  <c r="AY12" i="7" s="1"/>
  <c r="AZ12" i="7" s="1"/>
  <c r="AS16" i="7"/>
  <c r="AX16" i="7" s="1" a="1"/>
  <c r="AX16" i="7" s="1"/>
  <c r="AY16" i="7" s="1"/>
  <c r="AZ16" i="7" s="1"/>
  <c r="M4" i="40"/>
  <c r="AB34" i="34"/>
  <c r="AC34" i="34" s="1"/>
  <c r="P55" i="34"/>
  <c r="O56" i="34"/>
  <c r="T78" i="34"/>
  <c r="U79" i="34"/>
  <c r="V162" i="41"/>
  <c r="W163" i="41"/>
  <c r="U56" i="34"/>
  <c r="T55" i="34"/>
  <c r="AH173" i="34"/>
  <c r="AG172" i="34"/>
  <c r="R12" i="41"/>
  <c r="Q13" i="41"/>
  <c r="AB104" i="34"/>
  <c r="AC103" i="34"/>
  <c r="E62" i="41"/>
  <c r="D63" i="41"/>
  <c r="O33" i="34"/>
  <c r="P32" i="34"/>
  <c r="R112" i="41"/>
  <c r="Q113" i="41"/>
  <c r="AH149" i="34"/>
  <c r="AG148" i="34"/>
  <c r="V62" i="41"/>
  <c r="W63" i="41"/>
  <c r="O79" i="34"/>
  <c r="P78" i="34"/>
  <c r="AC149" i="34"/>
  <c r="AB150" i="34"/>
  <c r="AB127" i="34"/>
  <c r="AC126" i="34"/>
  <c r="V12" i="41"/>
  <c r="W13" i="41"/>
  <c r="AB80" i="34"/>
  <c r="AC79" i="34"/>
  <c r="I162" i="41"/>
  <c r="J163" i="41"/>
  <c r="L4" i="40"/>
  <c r="L5" i="40" s="1"/>
  <c r="T10" i="34"/>
  <c r="U11" i="34"/>
  <c r="R162" i="41"/>
  <c r="Q163" i="41"/>
  <c r="J14" i="41"/>
  <c r="I13" i="41"/>
  <c r="AH34" i="34"/>
  <c r="AG33" i="34"/>
  <c r="V112" i="41"/>
  <c r="W113" i="41"/>
  <c r="I62" i="41"/>
  <c r="J63" i="41"/>
  <c r="AG79" i="34"/>
  <c r="AH80" i="34"/>
  <c r="AC10" i="34"/>
  <c r="AB11" i="34"/>
  <c r="AG56" i="34"/>
  <c r="AH57" i="34"/>
  <c r="O11" i="34"/>
  <c r="P10" i="34"/>
  <c r="AB58" i="34"/>
  <c r="AC57" i="34"/>
  <c r="E13" i="41"/>
  <c r="D14" i="41"/>
  <c r="Q63" i="41"/>
  <c r="R62" i="41"/>
  <c r="AH12" i="34"/>
  <c r="AG11" i="34"/>
  <c r="T32" i="34"/>
  <c r="U33" i="34"/>
  <c r="D163" i="41"/>
  <c r="E162" i="41"/>
  <c r="AC172" i="34"/>
  <c r="AB173" i="34"/>
  <c r="AS18" i="7" l="1"/>
  <c r="AX18" i="7" s="1" a="1"/>
  <c r="AX18" i="7" s="1"/>
  <c r="AY18" i="7" s="1"/>
  <c r="AZ18" i="7" s="1"/>
  <c r="AG126" i="34"/>
  <c r="B19" i="6"/>
  <c r="AS6" i="7" s="1"/>
  <c r="AX6" i="7" s="1" a="1"/>
  <c r="AX6" i="7" s="1"/>
  <c r="AY6" i="7" s="1"/>
  <c r="AZ6" i="7" s="1"/>
  <c r="AS7" i="7"/>
  <c r="AX7" i="7" s="1" a="1"/>
  <c r="AX7" i="7" s="1"/>
  <c r="AY7" i="7" s="1"/>
  <c r="AZ7" i="7" s="1"/>
  <c r="AS10" i="7"/>
  <c r="AX10" i="7" s="1" a="1"/>
  <c r="AX10" i="7" s="1"/>
  <c r="AY10" i="7" s="1"/>
  <c r="AZ10" i="7" s="1"/>
  <c r="AG103" i="34"/>
  <c r="W4" i="6"/>
  <c r="U4" i="6" s="1"/>
  <c r="U5" i="6" s="1"/>
  <c r="AB35" i="34"/>
  <c r="AC35" i="34" s="1"/>
  <c r="P56" i="34"/>
  <c r="O57" i="34"/>
  <c r="Q114" i="41"/>
  <c r="R113" i="41"/>
  <c r="AH13" i="34"/>
  <c r="AG12" i="34"/>
  <c r="AB128" i="34"/>
  <c r="AC127" i="34"/>
  <c r="AG173" i="34"/>
  <c r="AH174" i="34"/>
  <c r="AH35" i="34"/>
  <c r="AG34" i="34"/>
  <c r="J64" i="41"/>
  <c r="I63" i="41"/>
  <c r="AB174" i="34"/>
  <c r="AC173" i="34"/>
  <c r="T56" i="34"/>
  <c r="U57" i="34"/>
  <c r="AH58" i="34"/>
  <c r="AG57" i="34"/>
  <c r="AG80" i="34"/>
  <c r="AH81" i="34"/>
  <c r="W14" i="41"/>
  <c r="V13" i="41"/>
  <c r="AB151" i="34"/>
  <c r="AC150" i="34"/>
  <c r="P79" i="34"/>
  <c r="O80" i="34"/>
  <c r="V163" i="41"/>
  <c r="W164" i="41"/>
  <c r="R13" i="41"/>
  <c r="Q14" i="41"/>
  <c r="AB59" i="34"/>
  <c r="AC58" i="34"/>
  <c r="W64" i="41"/>
  <c r="V63" i="41"/>
  <c r="P33" i="34"/>
  <c r="O34" i="34"/>
  <c r="E63" i="41"/>
  <c r="D64" i="41"/>
  <c r="AC104" i="34"/>
  <c r="AB105" i="34"/>
  <c r="D164" i="41"/>
  <c r="E163" i="41"/>
  <c r="AH105" i="34"/>
  <c r="AG104" i="34"/>
  <c r="P11" i="34"/>
  <c r="O12" i="34"/>
  <c r="AC11" i="34"/>
  <c r="AB12" i="34"/>
  <c r="T33" i="34"/>
  <c r="U34" i="34"/>
  <c r="R163" i="41"/>
  <c r="Q164" i="41"/>
  <c r="T11" i="34"/>
  <c r="U12" i="34"/>
  <c r="U80" i="34"/>
  <c r="T79" i="34"/>
  <c r="J164" i="41"/>
  <c r="I163" i="41"/>
  <c r="R63" i="41"/>
  <c r="Q64" i="41"/>
  <c r="AC80" i="34"/>
  <c r="AB81" i="34"/>
  <c r="D15" i="41"/>
  <c r="E14" i="41"/>
  <c r="W114" i="41"/>
  <c r="V113" i="41"/>
  <c r="J15" i="41"/>
  <c r="I14" i="41"/>
  <c r="AG127" i="34"/>
  <c r="AH128" i="34"/>
  <c r="AH150" i="34"/>
  <c r="AG149" i="34"/>
  <c r="AS19" i="7" l="1"/>
  <c r="AX19" i="7" s="1" a="1"/>
  <c r="AX19" i="7" s="1"/>
  <c r="AY19" i="7" s="1"/>
  <c r="AZ19" i="7" s="1"/>
  <c r="AS8" i="7"/>
  <c r="AX8" i="7" s="1" a="1"/>
  <c r="AX8" i="7" s="1"/>
  <c r="AY8" i="7" s="1"/>
  <c r="AZ8" i="7" s="1"/>
  <c r="AB36" i="34"/>
  <c r="AB37" i="34" s="1"/>
  <c r="P57" i="34"/>
  <c r="O58" i="34"/>
  <c r="T12" i="34"/>
  <c r="U13" i="34"/>
  <c r="AH175" i="34"/>
  <c r="AG174" i="34"/>
  <c r="V114" i="41"/>
  <c r="W115" i="41"/>
  <c r="T80" i="34"/>
  <c r="U81" i="34"/>
  <c r="AC12" i="34"/>
  <c r="AB13" i="34"/>
  <c r="R14" i="41"/>
  <c r="Q15" i="41"/>
  <c r="O13" i="34"/>
  <c r="P12" i="34"/>
  <c r="AC128" i="34"/>
  <c r="AB129" i="34"/>
  <c r="AH59" i="34"/>
  <c r="AG58" i="34"/>
  <c r="P80" i="34"/>
  <c r="O81" i="34"/>
  <c r="O35" i="34"/>
  <c r="P34" i="34"/>
  <c r="W65" i="41"/>
  <c r="V64" i="41"/>
  <c r="R164" i="41"/>
  <c r="Q165" i="41"/>
  <c r="AH129" i="34"/>
  <c r="AG128" i="34"/>
  <c r="J65" i="41"/>
  <c r="I64" i="41"/>
  <c r="E15" i="41"/>
  <c r="D16" i="41"/>
  <c r="AH151" i="34"/>
  <c r="AG150" i="34"/>
  <c r="AH36" i="34"/>
  <c r="AG35" i="34"/>
  <c r="AB82" i="34"/>
  <c r="AC81" i="34"/>
  <c r="U58" i="34"/>
  <c r="T57" i="34"/>
  <c r="U35" i="34"/>
  <c r="T34" i="34"/>
  <c r="AB152" i="34"/>
  <c r="AC151" i="34"/>
  <c r="W15" i="41"/>
  <c r="V14" i="41"/>
  <c r="AG13" i="34"/>
  <c r="AH14" i="34"/>
  <c r="AC174" i="34"/>
  <c r="AB175" i="34"/>
  <c r="AH106" i="34"/>
  <c r="AG105" i="34"/>
  <c r="E164" i="41"/>
  <c r="D165" i="41"/>
  <c r="R64" i="41"/>
  <c r="Q65" i="41"/>
  <c r="E64" i="41"/>
  <c r="D65" i="41"/>
  <c r="AG81" i="34"/>
  <c r="AH82" i="34"/>
  <c r="AC59" i="34"/>
  <c r="AB60" i="34"/>
  <c r="W165" i="41"/>
  <c r="V164" i="41"/>
  <c r="I15" i="41"/>
  <c r="J16" i="41"/>
  <c r="AB106" i="34"/>
  <c r="AC105" i="34"/>
  <c r="J165" i="41"/>
  <c r="I164" i="41"/>
  <c r="Q115" i="41"/>
  <c r="R114" i="41"/>
  <c r="N17" i="6" l="1"/>
  <c r="M17" i="6" s="1"/>
  <c r="N7" i="6"/>
  <c r="I7" i="6" s="1"/>
  <c r="N14" i="6"/>
  <c r="J14" i="6" s="1"/>
  <c r="N13" i="6"/>
  <c r="I13" i="6" s="1"/>
  <c r="N12" i="6"/>
  <c r="L12" i="6" s="1"/>
  <c r="N6" i="6"/>
  <c r="H6" i="6" s="1"/>
  <c r="N18" i="6"/>
  <c r="K18" i="6" s="1"/>
  <c r="N4" i="6"/>
  <c r="H4" i="6" s="1"/>
  <c r="N9" i="6"/>
  <c r="L9" i="6" s="1"/>
  <c r="N8" i="6"/>
  <c r="K8" i="6" s="1"/>
  <c r="N16" i="6"/>
  <c r="M16" i="6" s="1"/>
  <c r="N19" i="6"/>
  <c r="H19" i="6" s="1"/>
  <c r="N15" i="6"/>
  <c r="H15" i="6" s="1"/>
  <c r="N11" i="6"/>
  <c r="K11" i="6" s="1"/>
  <c r="N5" i="6"/>
  <c r="H5" i="6" s="1"/>
  <c r="N10" i="6"/>
  <c r="K10" i="6" s="1"/>
  <c r="AC36" i="34"/>
  <c r="O59" i="34"/>
  <c r="P58" i="34"/>
  <c r="Q66" i="41"/>
  <c r="R65" i="41"/>
  <c r="D66" i="41"/>
  <c r="E65" i="41"/>
  <c r="AG59" i="34"/>
  <c r="AH60" i="34"/>
  <c r="J166" i="41"/>
  <c r="I165" i="41"/>
  <c r="AH152" i="34"/>
  <c r="AG151" i="34"/>
  <c r="AC175" i="34"/>
  <c r="AB176" i="34"/>
  <c r="AB107" i="34"/>
  <c r="AC106" i="34"/>
  <c r="AB83" i="34"/>
  <c r="AC82" i="34"/>
  <c r="AC13" i="34"/>
  <c r="AB14" i="34"/>
  <c r="AG106" i="34"/>
  <c r="AH107" i="34"/>
  <c r="U82" i="34"/>
  <c r="T81" i="34"/>
  <c r="U59" i="34"/>
  <c r="T58" i="34"/>
  <c r="D166" i="41"/>
  <c r="E165" i="41"/>
  <c r="AH37" i="34"/>
  <c r="AG36" i="34"/>
  <c r="W116" i="41"/>
  <c r="V115" i="41"/>
  <c r="I65" i="41"/>
  <c r="J66" i="41"/>
  <c r="AB130" i="34"/>
  <c r="AC129" i="34"/>
  <c r="Q166" i="41"/>
  <c r="R165" i="41"/>
  <c r="P81" i="34"/>
  <c r="O82" i="34"/>
  <c r="P13" i="34"/>
  <c r="O14" i="34"/>
  <c r="Q16" i="41"/>
  <c r="R15" i="41"/>
  <c r="AH130" i="34"/>
  <c r="AG129" i="34"/>
  <c r="W166" i="41"/>
  <c r="V165" i="41"/>
  <c r="AB61" i="34"/>
  <c r="AC60" i="34"/>
  <c r="AC152" i="34"/>
  <c r="AB153" i="34"/>
  <c r="W66" i="41"/>
  <c r="V65" i="41"/>
  <c r="AG175" i="34"/>
  <c r="AH176" i="34"/>
  <c r="AG14" i="34"/>
  <c r="AH15" i="34"/>
  <c r="I16" i="41"/>
  <c r="J17" i="41"/>
  <c r="V15" i="41"/>
  <c r="W16" i="41"/>
  <c r="AH83" i="34"/>
  <c r="AG82" i="34"/>
  <c r="T13" i="34"/>
  <c r="U14" i="34"/>
  <c r="R115" i="41"/>
  <c r="Q116" i="41"/>
  <c r="D17" i="41"/>
  <c r="E16" i="41"/>
  <c r="AC37" i="34"/>
  <c r="AB38" i="34"/>
  <c r="T35" i="34"/>
  <c r="U36" i="34"/>
  <c r="P35" i="34"/>
  <c r="O36" i="34"/>
  <c r="L17" i="6" l="1"/>
  <c r="I17" i="6"/>
  <c r="J17" i="6"/>
  <c r="H17" i="6"/>
  <c r="K17" i="6"/>
  <c r="L4" i="6"/>
  <c r="K4" i="6"/>
  <c r="H7" i="6"/>
  <c r="H12" i="6"/>
  <c r="M12" i="6"/>
  <c r="L13" i="6"/>
  <c r="I14" i="6"/>
  <c r="H14" i="6"/>
  <c r="I12" i="6"/>
  <c r="K12" i="6"/>
  <c r="H16" i="6"/>
  <c r="J7" i="6"/>
  <c r="K16" i="6"/>
  <c r="L7" i="6"/>
  <c r="K19" i="6"/>
  <c r="H18" i="6"/>
  <c r="H9" i="6"/>
  <c r="I8" i="6"/>
  <c r="J8" i="6"/>
  <c r="M7" i="6"/>
  <c r="K7" i="6"/>
  <c r="I18" i="6"/>
  <c r="I19" i="6"/>
  <c r="M5" i="6"/>
  <c r="L8" i="6"/>
  <c r="H13" i="6"/>
  <c r="K5" i="6"/>
  <c r="L18" i="6"/>
  <c r="H8" i="6"/>
  <c r="I4" i="6"/>
  <c r="J4" i="6"/>
  <c r="J5" i="6"/>
  <c r="I5" i="6"/>
  <c r="L14" i="6"/>
  <c r="M11" i="6"/>
  <c r="I10" i="6"/>
  <c r="I16" i="6"/>
  <c r="K13" i="6"/>
  <c r="J9" i="6"/>
  <c r="M19" i="6"/>
  <c r="K9" i="6"/>
  <c r="I9" i="6"/>
  <c r="J15" i="6"/>
  <c r="M13" i="6"/>
  <c r="L16" i="6"/>
  <c r="M8" i="6"/>
  <c r="M14" i="6"/>
  <c r="K14" i="6"/>
  <c r="J13" i="6"/>
  <c r="J10" i="6"/>
  <c r="J19" i="6"/>
  <c r="M15" i="6"/>
  <c r="M9" i="6"/>
  <c r="M6" i="6"/>
  <c r="M10" i="6"/>
  <c r="J18" i="6"/>
  <c r="L5" i="6"/>
  <c r="J6" i="6"/>
  <c r="J11" i="6"/>
  <c r="J12" i="6"/>
  <c r="L11" i="6"/>
  <c r="M4" i="6"/>
  <c r="I6" i="6"/>
  <c r="H10" i="6"/>
  <c r="I11" i="6"/>
  <c r="I15" i="6"/>
  <c r="M18" i="6"/>
  <c r="L15" i="6"/>
  <c r="K15" i="6"/>
  <c r="J16" i="6"/>
  <c r="L19" i="6"/>
  <c r="K6" i="6"/>
  <c r="L6" i="6"/>
  <c r="H11" i="6"/>
  <c r="L10" i="6"/>
  <c r="O60" i="34"/>
  <c r="P59" i="34"/>
  <c r="W17" i="41"/>
  <c r="V16" i="41"/>
  <c r="AC176" i="34"/>
  <c r="AB177" i="34"/>
  <c r="P82" i="34"/>
  <c r="O83" i="34"/>
  <c r="AH177" i="34"/>
  <c r="AG176" i="34"/>
  <c r="O37" i="34"/>
  <c r="P36" i="34"/>
  <c r="AC153" i="34"/>
  <c r="AB154" i="34"/>
  <c r="AG152" i="34"/>
  <c r="AH153" i="34"/>
  <c r="AG15" i="34"/>
  <c r="AH16" i="34"/>
  <c r="I17" i="41"/>
  <c r="J18" i="41"/>
  <c r="I166" i="41"/>
  <c r="J167" i="41"/>
  <c r="P14" i="34"/>
  <c r="O15" i="34"/>
  <c r="AC38" i="34"/>
  <c r="AB39" i="34"/>
  <c r="W67" i="41"/>
  <c r="V66" i="41"/>
  <c r="AG60" i="34"/>
  <c r="AH61" i="34"/>
  <c r="AG107" i="34"/>
  <c r="AH108" i="34"/>
  <c r="V116" i="41"/>
  <c r="W117" i="41"/>
  <c r="E17" i="41"/>
  <c r="D18" i="41"/>
  <c r="Q117" i="41"/>
  <c r="R116" i="41"/>
  <c r="D167" i="41"/>
  <c r="E166" i="41"/>
  <c r="T36" i="34"/>
  <c r="U37" i="34"/>
  <c r="AH38" i="34"/>
  <c r="AG37" i="34"/>
  <c r="AB15" i="34"/>
  <c r="AC14" i="34"/>
  <c r="AB84" i="34"/>
  <c r="AC83" i="34"/>
  <c r="AC107" i="34"/>
  <c r="AB108" i="34"/>
  <c r="U15" i="34"/>
  <c r="T14" i="34"/>
  <c r="AH131" i="34"/>
  <c r="AG130" i="34"/>
  <c r="T59" i="34"/>
  <c r="U60" i="34"/>
  <c r="E66" i="41"/>
  <c r="D67" i="41"/>
  <c r="AC130" i="34"/>
  <c r="AB131" i="34"/>
  <c r="AC61" i="34"/>
  <c r="AB62" i="34"/>
  <c r="Q167" i="41"/>
  <c r="R166" i="41"/>
  <c r="I66" i="41"/>
  <c r="J67" i="41"/>
  <c r="V166" i="41"/>
  <c r="W167" i="41"/>
  <c r="AG83" i="34"/>
  <c r="AH84" i="34"/>
  <c r="Q17" i="41"/>
  <c r="R16" i="41"/>
  <c r="T82" i="34"/>
  <c r="U83" i="34"/>
  <c r="Q67" i="41"/>
  <c r="R66" i="41"/>
  <c r="G4" i="6" l="1"/>
  <c r="G5" i="6" s="1"/>
  <c r="G6" i="6" s="1"/>
  <c r="G7" i="6" s="1"/>
  <c r="G8" i="6" s="1"/>
  <c r="G9" i="6" s="1"/>
  <c r="G10" i="6" s="1"/>
  <c r="G11" i="6" s="1"/>
  <c r="G12" i="6" s="1"/>
  <c r="G13" i="6" s="1"/>
  <c r="G14" i="6" s="1"/>
  <c r="G15" i="6" s="1"/>
  <c r="G16" i="6" s="1"/>
  <c r="G17" i="6" s="1"/>
  <c r="G18" i="6" s="1"/>
  <c r="G19" i="6" s="1"/>
  <c r="P60" i="34"/>
  <c r="O61" i="34"/>
  <c r="Q68" i="41"/>
  <c r="R67" i="41"/>
  <c r="AB155" i="34"/>
  <c r="AC154" i="34"/>
  <c r="Q18" i="41"/>
  <c r="R17" i="41"/>
  <c r="U16" i="34"/>
  <c r="T15" i="34"/>
  <c r="U61" i="34"/>
  <c r="T60" i="34"/>
  <c r="W118" i="41"/>
  <c r="V117" i="41"/>
  <c r="AG108" i="34"/>
  <c r="AH109" i="34"/>
  <c r="P37" i="34"/>
  <c r="O38" i="34"/>
  <c r="AH178" i="34"/>
  <c r="AG177" i="34"/>
  <c r="AG16" i="34"/>
  <c r="AH17" i="34"/>
  <c r="AH154" i="34"/>
  <c r="AG153" i="34"/>
  <c r="AG131" i="34"/>
  <c r="AH132" i="34"/>
  <c r="AB109" i="34"/>
  <c r="AC108" i="34"/>
  <c r="AH62" i="34"/>
  <c r="AG61" i="34"/>
  <c r="AB85" i="34"/>
  <c r="AC84" i="34"/>
  <c r="AB132" i="34"/>
  <c r="AC131" i="34"/>
  <c r="AB178" i="34"/>
  <c r="AC177" i="34"/>
  <c r="D19" i="41"/>
  <c r="E18" i="41"/>
  <c r="T83" i="34"/>
  <c r="U84" i="34"/>
  <c r="AC39" i="34"/>
  <c r="AB40" i="34"/>
  <c r="AG38" i="34"/>
  <c r="AH39" i="34"/>
  <c r="J19" i="41"/>
  <c r="I18" i="41"/>
  <c r="E67" i="41"/>
  <c r="D68" i="41"/>
  <c r="R117" i="41"/>
  <c r="Q118" i="41"/>
  <c r="W168" i="41"/>
  <c r="V167" i="41"/>
  <c r="I67" i="41"/>
  <c r="J68" i="41"/>
  <c r="AC15" i="34"/>
  <c r="AB16" i="34"/>
  <c r="O16" i="34"/>
  <c r="P15" i="34"/>
  <c r="AC62" i="34"/>
  <c r="AB63" i="34"/>
  <c r="U38" i="34"/>
  <c r="T37" i="34"/>
  <c r="J168" i="41"/>
  <c r="I167" i="41"/>
  <c r="E167" i="41"/>
  <c r="D168" i="41"/>
  <c r="AH85" i="34"/>
  <c r="AG84" i="34"/>
  <c r="W68" i="41"/>
  <c r="V67" i="41"/>
  <c r="P83" i="34"/>
  <c r="O84" i="34"/>
  <c r="Q168" i="41"/>
  <c r="R167" i="41"/>
  <c r="W18" i="41"/>
  <c r="V17" i="41"/>
  <c r="O62" i="34" l="1"/>
  <c r="P61" i="34"/>
  <c r="AC178" i="34"/>
  <c r="AB179" i="34"/>
  <c r="E19" i="41"/>
  <c r="D20" i="41"/>
  <c r="V18" i="41"/>
  <c r="W19" i="41"/>
  <c r="AC85" i="34"/>
  <c r="AB86" i="34"/>
  <c r="W119" i="41"/>
  <c r="V118" i="41"/>
  <c r="O17" i="34"/>
  <c r="P16" i="34"/>
  <c r="AB17" i="34"/>
  <c r="AC16" i="34"/>
  <c r="V68" i="41"/>
  <c r="W69" i="41"/>
  <c r="U85" i="34"/>
  <c r="T84" i="34"/>
  <c r="AG178" i="34"/>
  <c r="AH179" i="34"/>
  <c r="P38" i="34"/>
  <c r="O39" i="34"/>
  <c r="AH63" i="34"/>
  <c r="AG62" i="34"/>
  <c r="AG109" i="34"/>
  <c r="AH110" i="34"/>
  <c r="AH86" i="34"/>
  <c r="AG85" i="34"/>
  <c r="J69" i="41"/>
  <c r="I68" i="41"/>
  <c r="AB133" i="34"/>
  <c r="AC132" i="34"/>
  <c r="O85" i="34"/>
  <c r="P84" i="34"/>
  <c r="E68" i="41"/>
  <c r="D69" i="41"/>
  <c r="AC109" i="34"/>
  <c r="AB110" i="34"/>
  <c r="AH133" i="34"/>
  <c r="AG132" i="34"/>
  <c r="Q19" i="41"/>
  <c r="R18" i="41"/>
  <c r="AH40" i="34"/>
  <c r="AG39" i="34"/>
  <c r="I168" i="41"/>
  <c r="J169" i="41"/>
  <c r="AG154" i="34"/>
  <c r="AH155" i="34"/>
  <c r="AB156" i="34"/>
  <c r="AC155" i="34"/>
  <c r="R118" i="41"/>
  <c r="Q119" i="41"/>
  <c r="D169" i="41"/>
  <c r="E168" i="41"/>
  <c r="AB41" i="34"/>
  <c r="AC40" i="34"/>
  <c r="AG17" i="34"/>
  <c r="AH18" i="34"/>
  <c r="AB64" i="34"/>
  <c r="AC63" i="34"/>
  <c r="R168" i="41"/>
  <c r="Q169" i="41"/>
  <c r="V168" i="41"/>
  <c r="W169" i="41"/>
  <c r="U62" i="34"/>
  <c r="T61" i="34"/>
  <c r="U17" i="34"/>
  <c r="T16" i="34"/>
  <c r="J20" i="41"/>
  <c r="I19" i="41"/>
  <c r="U39" i="34"/>
  <c r="T38" i="34"/>
  <c r="R68" i="41"/>
  <c r="Q69" i="41"/>
  <c r="O63" i="34" l="1"/>
  <c r="P62" i="34"/>
  <c r="Q70" i="41"/>
  <c r="R69" i="41"/>
  <c r="P85" i="34"/>
  <c r="O86" i="34"/>
  <c r="O18" i="34"/>
  <c r="P17" i="34"/>
  <c r="AG110" i="34"/>
  <c r="AH111" i="34"/>
  <c r="AG18" i="34"/>
  <c r="AH19" i="34"/>
  <c r="AB111" i="34"/>
  <c r="AC110" i="34"/>
  <c r="AC41" i="34"/>
  <c r="AB42" i="34"/>
  <c r="U40" i="34"/>
  <c r="T39" i="34"/>
  <c r="AH87" i="34"/>
  <c r="AG86" i="34"/>
  <c r="V19" i="41"/>
  <c r="W20" i="41"/>
  <c r="D170" i="41"/>
  <c r="E169" i="41"/>
  <c r="AC133" i="34"/>
  <c r="AB134" i="34"/>
  <c r="J21" i="41"/>
  <c r="I20" i="41"/>
  <c r="AH156" i="34"/>
  <c r="AG155" i="34"/>
  <c r="U63" i="34"/>
  <c r="T62" i="34"/>
  <c r="E69" i="41"/>
  <c r="D70" i="41"/>
  <c r="AC17" i="34"/>
  <c r="AB18" i="34"/>
  <c r="J70" i="41"/>
  <c r="I69" i="41"/>
  <c r="V119" i="41"/>
  <c r="W120" i="41"/>
  <c r="E20" i="41"/>
  <c r="D21" i="41"/>
  <c r="T85" i="34"/>
  <c r="U86" i="34"/>
  <c r="Q120" i="41"/>
  <c r="R119" i="41"/>
  <c r="AC156" i="34"/>
  <c r="AB157" i="34"/>
  <c r="AC86" i="34"/>
  <c r="AB87" i="34"/>
  <c r="W170" i="41"/>
  <c r="V169" i="41"/>
  <c r="AH64" i="34"/>
  <c r="AG63" i="34"/>
  <c r="R169" i="41"/>
  <c r="Q170" i="41"/>
  <c r="Q20" i="41"/>
  <c r="R19" i="41"/>
  <c r="AH41" i="34"/>
  <c r="AG40" i="34"/>
  <c r="P39" i="34"/>
  <c r="O40" i="34"/>
  <c r="AG179" i="34"/>
  <c r="AH180" i="34"/>
  <c r="AB180" i="34"/>
  <c r="AC179" i="34"/>
  <c r="W70" i="41"/>
  <c r="V69" i="41"/>
  <c r="T17" i="34"/>
  <c r="U18" i="34"/>
  <c r="I169" i="41"/>
  <c r="J170" i="41"/>
  <c r="AB65" i="34"/>
  <c r="AC64" i="34"/>
  <c r="AG133" i="34"/>
  <c r="AH134" i="34"/>
  <c r="P63" i="34" l="1"/>
  <c r="O64" i="34"/>
  <c r="AG87" i="34"/>
  <c r="AH88" i="34"/>
  <c r="AH20" i="34"/>
  <c r="AG19" i="34"/>
  <c r="I70" i="41"/>
  <c r="J71" i="41"/>
  <c r="E70" i="41"/>
  <c r="D71" i="41"/>
  <c r="W171" i="41"/>
  <c r="V170" i="41"/>
  <c r="T63" i="34"/>
  <c r="U64" i="34"/>
  <c r="AG41" i="34"/>
  <c r="AH42" i="34"/>
  <c r="U41" i="34"/>
  <c r="T40" i="34"/>
  <c r="AB43" i="34"/>
  <c r="AC42" i="34"/>
  <c r="AC65" i="34"/>
  <c r="AB66" i="34"/>
  <c r="AB158" i="34"/>
  <c r="AC157" i="34"/>
  <c r="AB88" i="34"/>
  <c r="AC87" i="34"/>
  <c r="J22" i="41"/>
  <c r="I21" i="41"/>
  <c r="I170" i="41"/>
  <c r="J171" i="41"/>
  <c r="AB135" i="34"/>
  <c r="AC134" i="34"/>
  <c r="Q171" i="41"/>
  <c r="R170" i="41"/>
  <c r="T18" i="34"/>
  <c r="U19" i="34"/>
  <c r="R120" i="41"/>
  <c r="Q121" i="41"/>
  <c r="AG134" i="34"/>
  <c r="AH135" i="34"/>
  <c r="AH157" i="34"/>
  <c r="AG156" i="34"/>
  <c r="AB181" i="34"/>
  <c r="AC180" i="34"/>
  <c r="P86" i="34"/>
  <c r="O87" i="34"/>
  <c r="Q21" i="41"/>
  <c r="R20" i="41"/>
  <c r="AB19" i="34"/>
  <c r="AC18" i="34"/>
  <c r="AB112" i="34"/>
  <c r="AC111" i="34"/>
  <c r="P18" i="34"/>
  <c r="O19" i="34"/>
  <c r="E170" i="41"/>
  <c r="D171" i="41"/>
  <c r="V120" i="41"/>
  <c r="W121" i="41"/>
  <c r="AG64" i="34"/>
  <c r="AH65" i="34"/>
  <c r="U87" i="34"/>
  <c r="T86" i="34"/>
  <c r="P40" i="34"/>
  <c r="O41" i="34"/>
  <c r="D22" i="41"/>
  <c r="E21" i="41"/>
  <c r="W21" i="41"/>
  <c r="V20" i="41"/>
  <c r="AG111" i="34"/>
  <c r="AH112" i="34"/>
  <c r="V70" i="41"/>
  <c r="W71" i="41"/>
  <c r="AH181" i="34"/>
  <c r="AG180" i="34"/>
  <c r="R70" i="41"/>
  <c r="Q71" i="41"/>
  <c r="P64" i="34" l="1"/>
  <c r="O65" i="34"/>
  <c r="U65" i="34"/>
  <c r="T64" i="34"/>
  <c r="AB113" i="34"/>
  <c r="AC112" i="34"/>
  <c r="AC135" i="34"/>
  <c r="AB136" i="34"/>
  <c r="AG135" i="34"/>
  <c r="AH136" i="34"/>
  <c r="V171" i="41"/>
  <c r="W172" i="41"/>
  <c r="D172" i="41"/>
  <c r="E171" i="41"/>
  <c r="W72" i="41"/>
  <c r="V71" i="41"/>
  <c r="E71" i="41"/>
  <c r="D72" i="41"/>
  <c r="AC19" i="34"/>
  <c r="AB20" i="34"/>
  <c r="Q22" i="41"/>
  <c r="R21" i="41"/>
  <c r="J23" i="41"/>
  <c r="I22" i="41"/>
  <c r="U42" i="34"/>
  <c r="T41" i="34"/>
  <c r="AH182" i="34"/>
  <c r="AG181" i="34"/>
  <c r="P87" i="34"/>
  <c r="O88" i="34"/>
  <c r="J72" i="41"/>
  <c r="I71" i="41"/>
  <c r="AC66" i="34"/>
  <c r="AB67" i="34"/>
  <c r="R121" i="41"/>
  <c r="Q122" i="41"/>
  <c r="U20" i="34"/>
  <c r="T19" i="34"/>
  <c r="P19" i="34"/>
  <c r="O20" i="34"/>
  <c r="I171" i="41"/>
  <c r="J172" i="41"/>
  <c r="D23" i="41"/>
  <c r="E22" i="41"/>
  <c r="AH66" i="34"/>
  <c r="AG65" i="34"/>
  <c r="R71" i="41"/>
  <c r="Q72" i="41"/>
  <c r="W22" i="41"/>
  <c r="V21" i="41"/>
  <c r="AG112" i="34"/>
  <c r="AH113" i="34"/>
  <c r="O42" i="34"/>
  <c r="P41" i="34"/>
  <c r="AB182" i="34"/>
  <c r="AC181" i="34"/>
  <c r="AH21" i="34"/>
  <c r="AG20" i="34"/>
  <c r="AH89" i="34"/>
  <c r="AG88" i="34"/>
  <c r="V121" i="41"/>
  <c r="W122" i="41"/>
  <c r="AC43" i="34"/>
  <c r="AB44" i="34"/>
  <c r="AG42" i="34"/>
  <c r="AH43" i="34"/>
  <c r="R171" i="41"/>
  <c r="Q172" i="41"/>
  <c r="AB89" i="34"/>
  <c r="AC88" i="34"/>
  <c r="T87" i="34"/>
  <c r="U88" i="34"/>
  <c r="AH158" i="34"/>
  <c r="AG157" i="34"/>
  <c r="AB159" i="34"/>
  <c r="AC158" i="34"/>
  <c r="P65" i="34" l="1"/>
  <c r="O66" i="34"/>
  <c r="AC20" i="34"/>
  <c r="AB21" i="34"/>
  <c r="O21" i="34"/>
  <c r="P20" i="34"/>
  <c r="AH22" i="34"/>
  <c r="AG22" i="34" s="1"/>
  <c r="AG21" i="34"/>
  <c r="T20" i="34"/>
  <c r="U21" i="34"/>
  <c r="AG158" i="34"/>
  <c r="AH159" i="34"/>
  <c r="V72" i="41"/>
  <c r="W73" i="41"/>
  <c r="T88" i="34"/>
  <c r="U89" i="34"/>
  <c r="AC67" i="34"/>
  <c r="AB68" i="34"/>
  <c r="AC68" i="34" s="1"/>
  <c r="P42" i="34"/>
  <c r="O43" i="34"/>
  <c r="E172" i="41"/>
  <c r="D173" i="41"/>
  <c r="AB90" i="34"/>
  <c r="AC89" i="34"/>
  <c r="P88" i="34"/>
  <c r="O89" i="34"/>
  <c r="AG136" i="34"/>
  <c r="AH137" i="34"/>
  <c r="AG137" i="34" s="1"/>
  <c r="E72" i="41"/>
  <c r="D73" i="41"/>
  <c r="AH114" i="34"/>
  <c r="AG114" i="34" s="1"/>
  <c r="AG113" i="34"/>
  <c r="W23" i="41"/>
  <c r="V22" i="41"/>
  <c r="AG89" i="34"/>
  <c r="AH90" i="34"/>
  <c r="R172" i="41"/>
  <c r="Q173" i="41"/>
  <c r="R72" i="41"/>
  <c r="Q73" i="41"/>
  <c r="AC136" i="34"/>
  <c r="AB137" i="34"/>
  <c r="AC137" i="34" s="1"/>
  <c r="J73" i="41"/>
  <c r="I72" i="41"/>
  <c r="R22" i="41"/>
  <c r="Q23" i="41"/>
  <c r="AB160" i="34"/>
  <c r="AC160" i="34" s="1"/>
  <c r="AC159" i="34"/>
  <c r="Q123" i="41"/>
  <c r="R122" i="41"/>
  <c r="AG182" i="34"/>
  <c r="AH183" i="34"/>
  <c r="AG183" i="34" s="1"/>
  <c r="AG66" i="34"/>
  <c r="AH67" i="34"/>
  <c r="T42" i="34"/>
  <c r="U43" i="34"/>
  <c r="AB114" i="34"/>
  <c r="AC114" i="34" s="1"/>
  <c r="AC113" i="34"/>
  <c r="AB183" i="34"/>
  <c r="AC183" i="34" s="1"/>
  <c r="AC182" i="34"/>
  <c r="W173" i="41"/>
  <c r="V172" i="41"/>
  <c r="AH44" i="34"/>
  <c r="AG43" i="34"/>
  <c r="AB45" i="34"/>
  <c r="AC45" i="34" s="1"/>
  <c r="AC44" i="34"/>
  <c r="V122" i="41"/>
  <c r="W123" i="41"/>
  <c r="I172" i="41"/>
  <c r="J173" i="41"/>
  <c r="E23" i="41"/>
  <c r="D24" i="41"/>
  <c r="E24" i="41" s="1"/>
  <c r="J24" i="41"/>
  <c r="I24" i="41" s="1"/>
  <c r="I23" i="41"/>
  <c r="U66" i="34"/>
  <c r="T65" i="34"/>
  <c r="AH184" i="34" l="1"/>
  <c r="G20" i="34" s="1"/>
  <c r="AB184" i="34"/>
  <c r="C20" i="34" s="1"/>
  <c r="AH23" i="34"/>
  <c r="G13" i="34" s="1"/>
  <c r="AB138" i="34"/>
  <c r="C18" i="34" s="1"/>
  <c r="AH138" i="34"/>
  <c r="G18" i="34" s="1"/>
  <c r="AB46" i="34"/>
  <c r="C14" i="34" s="1"/>
  <c r="AB115" i="34"/>
  <c r="C17" i="34" s="1"/>
  <c r="P66" i="34"/>
  <c r="O67" i="34"/>
  <c r="D25" i="41"/>
  <c r="AB69" i="34"/>
  <c r="C15" i="34" s="1"/>
  <c r="J25" i="41"/>
  <c r="AH115" i="34"/>
  <c r="G17" i="34" s="1"/>
  <c r="AB161" i="34"/>
  <c r="C19" i="34" s="1"/>
  <c r="E73" i="41"/>
  <c r="D74" i="41"/>
  <c r="E74" i="41" s="1"/>
  <c r="AH160" i="34"/>
  <c r="AG160" i="34" s="1"/>
  <c r="AG159" i="34"/>
  <c r="Q174" i="41"/>
  <c r="R174" i="41" s="1"/>
  <c r="R173" i="41"/>
  <c r="W74" i="41"/>
  <c r="V74" i="41" s="1"/>
  <c r="V73" i="41"/>
  <c r="W124" i="41"/>
  <c r="V124" i="41" s="1"/>
  <c r="V123" i="41"/>
  <c r="T21" i="34"/>
  <c r="U22" i="34"/>
  <c r="T22" i="34" s="1"/>
  <c r="U67" i="34"/>
  <c r="T66" i="34"/>
  <c r="V23" i="41"/>
  <c r="W24" i="41"/>
  <c r="V24" i="41" s="1"/>
  <c r="D174" i="41"/>
  <c r="E174" i="41" s="1"/>
  <c r="E173" i="41"/>
  <c r="U90" i="34"/>
  <c r="T89" i="34"/>
  <c r="I173" i="41"/>
  <c r="J174" i="41"/>
  <c r="I174" i="41" s="1"/>
  <c r="R123" i="41"/>
  <c r="Q124" i="41"/>
  <c r="R124" i="41" s="1"/>
  <c r="Q24" i="41"/>
  <c r="R24" i="41" s="1"/>
  <c r="R23" i="41"/>
  <c r="P89" i="34"/>
  <c r="O90" i="34"/>
  <c r="U44" i="34"/>
  <c r="T43" i="34"/>
  <c r="AG90" i="34"/>
  <c r="AH91" i="34"/>
  <c r="AG91" i="34" s="1"/>
  <c r="AH45" i="34"/>
  <c r="AG45" i="34" s="1"/>
  <c r="AG44" i="34"/>
  <c r="J74" i="41"/>
  <c r="I74" i="41" s="1"/>
  <c r="I73" i="41"/>
  <c r="AB91" i="34"/>
  <c r="AC91" i="34" s="1"/>
  <c r="AC90" i="34"/>
  <c r="O22" i="34"/>
  <c r="P22" i="34" s="1"/>
  <c r="P21" i="34"/>
  <c r="R73" i="41"/>
  <c r="Q74" i="41"/>
  <c r="R74" i="41" s="1"/>
  <c r="AB22" i="34"/>
  <c r="AC22" i="34" s="1"/>
  <c r="AC21" i="34"/>
  <c r="O44" i="34"/>
  <c r="P43" i="34"/>
  <c r="AG67" i="34"/>
  <c r="AH68" i="34"/>
  <c r="AG68" i="34" s="1"/>
  <c r="W174" i="41"/>
  <c r="V174" i="41" s="1"/>
  <c r="V173" i="41"/>
  <c r="AB23" i="34" l="1"/>
  <c r="C13" i="34" s="1"/>
  <c r="U23" i="34"/>
  <c r="G5" i="34" s="1"/>
  <c r="AH92" i="34"/>
  <c r="G16" i="34" s="1"/>
  <c r="AB92" i="34"/>
  <c r="C16" i="34" s="1"/>
  <c r="AH46" i="34"/>
  <c r="G14" i="34" s="1"/>
  <c r="J175" i="41"/>
  <c r="Q75" i="41"/>
  <c r="O23" i="34"/>
  <c r="C5" i="34" s="1"/>
  <c r="D75" i="41"/>
  <c r="Q125" i="41"/>
  <c r="AH69" i="34"/>
  <c r="G15" i="34" s="1"/>
  <c r="P67" i="34"/>
  <c r="O68" i="34"/>
  <c r="P68" i="34" s="1"/>
  <c r="D175" i="41"/>
  <c r="W25" i="41"/>
  <c r="Q25" i="41"/>
  <c r="W125" i="41"/>
  <c r="J75" i="41"/>
  <c r="W175" i="41"/>
  <c r="W75" i="41"/>
  <c r="Q175" i="41"/>
  <c r="AH161" i="34"/>
  <c r="G19" i="34" s="1"/>
  <c r="U91" i="34"/>
  <c r="T91" i="34" s="1"/>
  <c r="T90" i="34"/>
  <c r="O45" i="34"/>
  <c r="P45" i="34" s="1"/>
  <c r="P44" i="34"/>
  <c r="T67" i="34"/>
  <c r="U68" i="34"/>
  <c r="T68" i="34" s="1"/>
  <c r="U45" i="34"/>
  <c r="T45" i="34" s="1"/>
  <c r="T44" i="34"/>
  <c r="O91" i="34"/>
  <c r="P91" i="34" s="1"/>
  <c r="P90" i="34"/>
  <c r="U69" i="34" l="1"/>
  <c r="G7" i="34" s="1"/>
  <c r="O92" i="34"/>
  <c r="C8" i="34" s="1"/>
  <c r="U92" i="34"/>
  <c r="G8" i="34" s="1"/>
  <c r="O69" i="34"/>
  <c r="C7" i="34" s="1"/>
  <c r="O46" i="34"/>
  <c r="C6" i="34" s="1"/>
  <c r="U46" i="34"/>
  <c r="G6" i="3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<sst xmlns="http://schemas.openxmlformats.org/spreadsheetml/2006/main" count="2437" uniqueCount="282">
  <si>
    <t>Out</t>
  </si>
  <si>
    <t>In</t>
  </si>
  <si>
    <t>Total</t>
  </si>
  <si>
    <t>Yards</t>
  </si>
  <si>
    <t>Par</t>
  </si>
  <si>
    <t>SI</t>
  </si>
  <si>
    <t>SSS</t>
  </si>
  <si>
    <t>Neil</t>
  </si>
  <si>
    <t>Derek</t>
  </si>
  <si>
    <t>Steve</t>
  </si>
  <si>
    <t>Tom</t>
  </si>
  <si>
    <t>Phil</t>
  </si>
  <si>
    <t>Dermot</t>
  </si>
  <si>
    <t>Alan</t>
  </si>
  <si>
    <t>TeamID</t>
  </si>
  <si>
    <t>PlayerID</t>
  </si>
  <si>
    <t>Handicap</t>
  </si>
  <si>
    <t>Score</t>
  </si>
  <si>
    <t>Individual Standings</t>
  </si>
  <si>
    <t>Name</t>
  </si>
  <si>
    <t>Position</t>
  </si>
  <si>
    <t>Pairs Standings</t>
  </si>
  <si>
    <t>Pair</t>
  </si>
  <si>
    <t>Team Standings</t>
  </si>
  <si>
    <t>Team</t>
  </si>
  <si>
    <t>Player</t>
  </si>
  <si>
    <t>Day #1 Score</t>
  </si>
  <si>
    <t>Day #2 Score</t>
  </si>
  <si>
    <t>Rich M</t>
  </si>
  <si>
    <t>Hole</t>
  </si>
  <si>
    <t>Day #1</t>
  </si>
  <si>
    <t>Day #2</t>
  </si>
  <si>
    <t>Shots</t>
  </si>
  <si>
    <t>Grand Total</t>
  </si>
  <si>
    <t>Player #1</t>
  </si>
  <si>
    <t>Player #2</t>
  </si>
  <si>
    <t>Team Score</t>
  </si>
  <si>
    <t>Dead Weight</t>
  </si>
  <si>
    <t>Dead Weight Score</t>
  </si>
  <si>
    <t>Individual</t>
  </si>
  <si>
    <t>PairID</t>
  </si>
  <si>
    <t>Rich B</t>
  </si>
  <si>
    <t>Day #2 - Singles</t>
  </si>
  <si>
    <t>-</t>
  </si>
  <si>
    <t>Hole #</t>
  </si>
  <si>
    <t>Day #1 = Match #1</t>
  </si>
  <si>
    <t>Result</t>
  </si>
  <si>
    <t>Standing</t>
  </si>
  <si>
    <t>Day #1 = Match #2</t>
  </si>
  <si>
    <t>Day #2 = Match #1</t>
  </si>
  <si>
    <t>Day #1 = Match #3</t>
  </si>
  <si>
    <t>Day #1 = Match #4</t>
  </si>
  <si>
    <t>Day #2 = Match #2</t>
  </si>
  <si>
    <t>Day #2 = Match #3</t>
  </si>
  <si>
    <t>Day #2 = Match #4</t>
  </si>
  <si>
    <t>Day #2 = Match #5</t>
  </si>
  <si>
    <t>Day #2 = Match #6</t>
  </si>
  <si>
    <t>Day #2 = Match #7</t>
  </si>
  <si>
    <t>Day #2 = Match #8</t>
  </si>
  <si>
    <t>Pairs</t>
  </si>
  <si>
    <t>Weighted</t>
  </si>
  <si>
    <t>D1 Weight</t>
  </si>
  <si>
    <t>D2 Weight</t>
  </si>
  <si>
    <t>Tot Weight</t>
  </si>
  <si>
    <t>Weight</t>
  </si>
  <si>
    <t>Static Position</t>
  </si>
  <si>
    <t>Hole Result</t>
  </si>
  <si>
    <t>Uncapped</t>
  </si>
  <si>
    <t>Stableford</t>
  </si>
  <si>
    <t>Aggregate</t>
  </si>
  <si>
    <t>Betterball</t>
  </si>
  <si>
    <t>Shots Given</t>
  </si>
  <si>
    <t>Net</t>
  </si>
  <si>
    <t>Pair Template</t>
  </si>
  <si>
    <t>Player Template</t>
  </si>
  <si>
    <t>Betterball (Uncapped)</t>
  </si>
  <si>
    <t>Aggregate (Uncapped)</t>
  </si>
  <si>
    <t>Dead Weight (Uncapped)</t>
  </si>
  <si>
    <t>Uncapped Score</t>
  </si>
  <si>
    <t>Day #1 - Fourballs</t>
  </si>
  <si>
    <t>Unused Team #1</t>
  </si>
  <si>
    <t>Paul</t>
  </si>
  <si>
    <t>Effective Handicap</t>
  </si>
  <si>
    <t>Averages</t>
  </si>
  <si>
    <t>Par 3</t>
  </si>
  <si>
    <t>Par 4</t>
  </si>
  <si>
    <t>Par 5</t>
  </si>
  <si>
    <t>Day #3 - Texas Scramble</t>
  </si>
  <si>
    <t>Tee #1</t>
  </si>
  <si>
    <t>Tee #2</t>
  </si>
  <si>
    <t>Tee #3</t>
  </si>
  <si>
    <t>Tee #4</t>
  </si>
  <si>
    <t>Order Of Play</t>
  </si>
  <si>
    <t>Day #3</t>
  </si>
  <si>
    <t>Playing Partners</t>
  </si>
  <si>
    <t>Player (List Value)</t>
  </si>
  <si>
    <t>DBogMax</t>
  </si>
  <si>
    <t>Casper</t>
  </si>
  <si>
    <t>Slimer</t>
  </si>
  <si>
    <t>Left Hand Team</t>
  </si>
  <si>
    <t>Right Hand Team</t>
  </si>
  <si>
    <t>Playing Partner</t>
  </si>
  <si>
    <t># of players to combine</t>
  </si>
  <si>
    <t>Caddyshack</t>
  </si>
  <si>
    <t>Pink Ball Competition</t>
  </si>
  <si>
    <t>Pink Ball</t>
  </si>
  <si>
    <t>Hole #1 Score</t>
  </si>
  <si>
    <t>Hole #2 Score</t>
  </si>
  <si>
    <t>Hole #3 Score</t>
  </si>
  <si>
    <t>Hole #4 Score</t>
  </si>
  <si>
    <t>Hole #5 Score</t>
  </si>
  <si>
    <t>Hole #6 Score</t>
  </si>
  <si>
    <t>Hole #7 Score</t>
  </si>
  <si>
    <t>Hole #8 Score</t>
  </si>
  <si>
    <t>Hole #9 Score</t>
  </si>
  <si>
    <t>Hole #10 Score</t>
  </si>
  <si>
    <t>Hole #11 Score</t>
  </si>
  <si>
    <t>Hole #12 Score</t>
  </si>
  <si>
    <t>Hole #13 Score</t>
  </si>
  <si>
    <t>Hole #14 Score</t>
  </si>
  <si>
    <t>Hole #15 Score</t>
  </si>
  <si>
    <t>Hole #16 Score</t>
  </si>
  <si>
    <t>Hole #17 Score</t>
  </si>
  <si>
    <t>Hole #18 Score</t>
  </si>
  <si>
    <t>Lost on Hole #1</t>
  </si>
  <si>
    <t>Lost on Hole #2</t>
  </si>
  <si>
    <t>Lost on Hole #3</t>
  </si>
  <si>
    <t>Lost on Hole #4</t>
  </si>
  <si>
    <t>Lost on Hole #5</t>
  </si>
  <si>
    <t>Lost on Hole #6</t>
  </si>
  <si>
    <t>Lost on Hole #7</t>
  </si>
  <si>
    <t>Lost on Hole #8</t>
  </si>
  <si>
    <t>Lost on Hole #9</t>
  </si>
  <si>
    <t>Lost on Hole #10</t>
  </si>
  <si>
    <t>Lost on Hole #11</t>
  </si>
  <si>
    <t>Lost on Hole #12</t>
  </si>
  <si>
    <t>Lost on Hole #13</t>
  </si>
  <si>
    <t>Lost on Hole #14</t>
  </si>
  <si>
    <t>Lost on Hole #15</t>
  </si>
  <si>
    <t>Lost on Hole #16</t>
  </si>
  <si>
    <t>Lost on Hole #17</t>
  </si>
  <si>
    <t>Lost on Hole #18</t>
  </si>
  <si>
    <t>Made It Home</t>
  </si>
  <si>
    <t>Total Score</t>
  </si>
  <si>
    <t>HoleValue</t>
  </si>
  <si>
    <t>Pink Ball First Hole</t>
  </si>
  <si>
    <t>Score Weight</t>
  </si>
  <si>
    <t>Player Playing First Hole</t>
  </si>
  <si>
    <t>Ball Lost</t>
  </si>
  <si>
    <t>Pars</t>
  </si>
  <si>
    <t>Birdies Or Better</t>
  </si>
  <si>
    <t>New Eltham Nadgers</t>
  </si>
  <si>
    <t>The Green Jackets</t>
  </si>
  <si>
    <t>The Lamb Shanks</t>
  </si>
  <si>
    <t>Jeff</t>
  </si>
  <si>
    <t>Hole #1</t>
  </si>
  <si>
    <t>Hole #2</t>
  </si>
  <si>
    <t>Hole #3</t>
  </si>
  <si>
    <t>Hole #4</t>
  </si>
  <si>
    <t>Hole #5</t>
  </si>
  <si>
    <t>Hole #6</t>
  </si>
  <si>
    <t>Hole #7</t>
  </si>
  <si>
    <t>Hole #8</t>
  </si>
  <si>
    <t>Hole #9</t>
  </si>
  <si>
    <t>Hole #10</t>
  </si>
  <si>
    <t>Hole #11</t>
  </si>
  <si>
    <t>Hole #12</t>
  </si>
  <si>
    <t>Hole #13</t>
  </si>
  <si>
    <t>Hole #14</t>
  </si>
  <si>
    <t>Hole #15</t>
  </si>
  <si>
    <t>Hole #16</t>
  </si>
  <si>
    <t>Hole #17</t>
  </si>
  <si>
    <t>Hole #18</t>
  </si>
  <si>
    <t>Shots given</t>
  </si>
  <si>
    <t>Texas Scramble</t>
  </si>
  <si>
    <t>Matchplay (Net score)</t>
  </si>
  <si>
    <t>Skins (Net score)</t>
  </si>
  <si>
    <t>Aggregate Matchplay (Pairs Only - Net score)</t>
  </si>
  <si>
    <t>Aggregate Skins (Pairs Only - Net score)</t>
  </si>
  <si>
    <t>Matchplay (Stableford)</t>
  </si>
  <si>
    <t>Skins (Stableford)</t>
  </si>
  <si>
    <t>Aggregate Matchplay (Pairs Only - Stableford)</t>
  </si>
  <si>
    <t>Aggregate Skins (Pairs Only -  Stableford)</t>
  </si>
  <si>
    <t>Hcap Shots</t>
  </si>
  <si>
    <t>D1 Par</t>
  </si>
  <si>
    <t>Teamwork Award</t>
  </si>
  <si>
    <t>Teamwork</t>
  </si>
  <si>
    <t>Teamwork Award Standings</t>
  </si>
  <si>
    <t>Cormac</t>
  </si>
  <si>
    <t>The Double D's</t>
  </si>
  <si>
    <t>Darren</t>
  </si>
  <si>
    <t>Hackers of Sidcup</t>
  </si>
  <si>
    <t>Europe</t>
  </si>
  <si>
    <t>USA</t>
  </si>
  <si>
    <t>Average Tee Slot</t>
  </si>
  <si>
    <t>Tee Slot #1</t>
  </si>
  <si>
    <t>Tee Slot #2</t>
  </si>
  <si>
    <t>Tee Slot #3</t>
  </si>
  <si>
    <t>Tee Slot #4</t>
  </si>
  <si>
    <t>Consistency</t>
  </si>
  <si>
    <t>Bandit Candidates</t>
  </si>
  <si>
    <t>Bandit score</t>
  </si>
  <si>
    <t>Bandit Factor</t>
  </si>
  <si>
    <t>Handicap Rank</t>
  </si>
  <si>
    <t>Bandit Analysis</t>
  </si>
  <si>
    <t>Score factor</t>
  </si>
  <si>
    <t>Score Factor</t>
  </si>
  <si>
    <t>Finish</t>
  </si>
  <si>
    <t>vs</t>
  </si>
  <si>
    <t>Who do you believe deserves the Bandit award this year</t>
  </si>
  <si>
    <t>Started Time</t>
  </si>
  <si>
    <t>Submitted Time</t>
  </si>
  <si>
    <t>CompletionStatus</t>
  </si>
  <si>
    <t>IP Address</t>
  </si>
  <si>
    <t>Location</t>
  </si>
  <si>
    <t>DMS (Lat, Long)</t>
  </si>
  <si>
    <t>Channel Type</t>
  </si>
  <si>
    <t>Channel Name</t>
  </si>
  <si>
    <t>Device ID</t>
  </si>
  <si>
    <t>Device Name</t>
  </si>
  <si>
    <t>Browser</t>
  </si>
  <si>
    <t>OS</t>
  </si>
  <si>
    <t>Contact Name</t>
  </si>
  <si>
    <t>Contact Email</t>
  </si>
  <si>
    <t>Contact Mobile</t>
  </si>
  <si>
    <t>Contact Phone</t>
  </si>
  <si>
    <t>Contact Job Title</t>
  </si>
  <si>
    <t>Submission Id</t>
  </si>
  <si>
    <t>Time Zone</t>
  </si>
  <si>
    <t>Device Type</t>
  </si>
  <si>
    <t>Browser Language</t>
  </si>
  <si>
    <t>Tags</t>
  </si>
  <si>
    <t>Language Name</t>
  </si>
  <si>
    <t>Contact Created Date</t>
  </si>
  <si>
    <t>Completed</t>
  </si>
  <si>
    <t>EMBED</t>
  </si>
  <si>
    <t>Embed-Bandit-2022</t>
  </si>
  <si>
    <t>Safari 15</t>
  </si>
  <si>
    <t>iOS 15.6.1</t>
  </si>
  <si>
    <t>MOBILE</t>
  </si>
  <si>
    <t>en-GB</t>
  </si>
  <si>
    <t>English</t>
  </si>
  <si>
    <t>Bandit</t>
  </si>
  <si>
    <t>Chrome 105</t>
  </si>
  <si>
    <t>Android 10</t>
  </si>
  <si>
    <t>Microsoft Edge 105</t>
  </si>
  <si>
    <t>Android 12</t>
  </si>
  <si>
    <t>en</t>
  </si>
  <si>
    <t>Wonkey Donkey</t>
  </si>
  <si>
    <t>Award</t>
  </si>
  <si>
    <t>Recipient</t>
  </si>
  <si>
    <t>Nearest the Pin Friday</t>
  </si>
  <si>
    <t>Nearest the Pin Saturday</t>
  </si>
  <si>
    <t>Longest Drive Friday</t>
  </si>
  <si>
    <t>Longest Drive Saturday</t>
  </si>
  <si>
    <t>Boobie Prize</t>
  </si>
  <si>
    <t>Mr Blobby</t>
  </si>
  <si>
    <t>Lost Balls Trophy</t>
  </si>
  <si>
    <t>Shot of the Day Saturday</t>
  </si>
  <si>
    <t>Shot of the Day Friday</t>
  </si>
  <si>
    <t>Shendish Manor</t>
  </si>
  <si>
    <t>Dulverton Dickheads</t>
  </si>
  <si>
    <t>The Goulfers</t>
  </si>
  <si>
    <t>Stewart</t>
  </si>
  <si>
    <t>Aaron</t>
  </si>
  <si>
    <t>The Ghostbusters</t>
  </si>
  <si>
    <t>The Friendly Ghosts</t>
  </si>
  <si>
    <t>Name TBA - White</t>
  </si>
  <si>
    <t>Two Hookers</t>
  </si>
  <si>
    <t>PuttGPT</t>
  </si>
  <si>
    <t>Prize</t>
  </si>
  <si>
    <t>Costume</t>
  </si>
  <si>
    <t>Medal</t>
  </si>
  <si>
    <t>Trophy</t>
  </si>
  <si>
    <t>Nicer Trophy</t>
  </si>
  <si>
    <t>Absent</t>
  </si>
  <si>
    <t>Booby Prize</t>
  </si>
  <si>
    <t>Silver Medal</t>
  </si>
  <si>
    <t>Gold Medal</t>
  </si>
  <si>
    <t>Heavy Piece of Shit</t>
  </si>
  <si>
    <t>Green Jackets</t>
  </si>
  <si>
    <t>Glass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</si>
</sst>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.000"/>
    <numFmt numFmtId="165" formatCode="0.0"/>
    <numFmt numFmtId="166" formatCode="&quot;Handicap - &quot;0"/>
    <numFmt numFmtId="167" formatCode="0.0000"/>
    <numFmt numFmtId="168" formatCode="0.0%"/>
    <numFmt numFmtId="169" formatCode="0.0000%"/>
  </numFmts>
  <fonts count="1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8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0" tint="-0.34998626667073579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1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0000"/>
        </stop>
      </gradient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rgb="FFFFFF00"/>
        <bgColor theme="0" tint="-0.24994659260841701"/>
      </patternFill>
    </fill>
    <fill>
      <patternFill patternType="solid">
        <fgColor rgb="FFFF00FF"/>
        <bgColor indexed="64"/>
      </patternFill>
    </fill>
    <fill>
      <patternFill patternType="solid">
        <fgColor rgb="FF002060"/>
        <bgColor indexed="64"/>
      </patternFill>
    </fill>
    <fill>
      <gradientFill type="path" left="0.5" right="0.5" top="0.5" bottom="0.5">
        <stop position="0">
          <color rgb="FFFFFF00"/>
        </stop>
        <stop position="1">
          <color rgb="FF0000EE"/>
        </stop>
      </gradientFill>
    </fill>
    <fill>
      <patternFill patternType="solid">
        <fgColor theme="9" tint="0.59999389629810485"/>
        <bgColor indexed="64"/>
      </patternFill>
    </fill>
    <fill>
      <patternFill patternType="solid">
        <fgColor rgb="FFFFDDDD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0" fillId="0" borderId="0" applyFont="0" applyFill="0" applyBorder="0" applyAlignment="0" applyProtection="0"/>
  </cellStyleXfs>
  <cellXfs count="305">
    <xf numFmtId="0" fontId="0" fillId="0" borderId="0" xfId="0"/>
    <xf numFmtId="0" fontId="0" fillId="0" borderId="0" xfId="0" applyAlignment="1" applyProtection="1">
      <alignment horizontal="center" vertical="center"/>
      <protection locked="0"/>
    </xf>
    <xf numFmtId="0" fontId="0" fillId="2" borderId="0" xfId="0" applyFill="1" applyAlignment="1">
      <alignment horizontal="center" vertical="center"/>
    </xf>
    <xf numFmtId="0" fontId="4" fillId="0" borderId="0" xfId="0" applyFont="1"/>
    <xf numFmtId="0" fontId="0" fillId="3" borderId="0" xfId="0" applyFill="1"/>
    <xf numFmtId="0" fontId="6" fillId="10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/>
    <xf numFmtId="0" fontId="0" fillId="0" borderId="15" xfId="0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4" xfId="0" applyFill="1" applyBorder="1"/>
    <xf numFmtId="0" fontId="0" fillId="2" borderId="15" xfId="0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8" xfId="0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1" fillId="3" borderId="6" xfId="0" applyFont="1" applyFill="1" applyBorder="1" applyAlignment="1">
      <alignment vertical="center"/>
    </xf>
    <xf numFmtId="0" fontId="0" fillId="3" borderId="3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6" xfId="0" applyFont="1" applyBorder="1" applyAlignment="1">
      <alignment vertical="center"/>
    </xf>
    <xf numFmtId="0" fontId="0" fillId="0" borderId="10" xfId="0" applyBorder="1" applyAlignment="1">
      <alignment horizontal="center" vertical="center"/>
    </xf>
    <xf numFmtId="0" fontId="1" fillId="0" borderId="2" xfId="0" applyFont="1" applyBorder="1" applyAlignment="1">
      <alignment vertical="center"/>
    </xf>
    <xf numFmtId="0" fontId="1" fillId="0" borderId="11" xfId="0" applyFont="1" applyBorder="1" applyAlignment="1">
      <alignment vertical="center"/>
    </xf>
    <xf numFmtId="0" fontId="1" fillId="0" borderId="4" xfId="0" applyFont="1" applyBorder="1" applyAlignment="1">
      <alignment vertic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3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/>
    </xf>
    <xf numFmtId="0" fontId="0" fillId="7" borderId="0" xfId="0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2" borderId="0" xfId="0" applyFont="1" applyFill="1"/>
    <xf numFmtId="1" fontId="1" fillId="3" borderId="0" xfId="0" applyNumberFormat="1" applyFont="1" applyFill="1" applyAlignment="1">
      <alignment horizontal="center"/>
    </xf>
    <xf numFmtId="1" fontId="0" fillId="0" borderId="0" xfId="0" applyNumberFormat="1" applyAlignment="1">
      <alignment horizontal="center"/>
    </xf>
    <xf numFmtId="1" fontId="0" fillId="0" borderId="0" xfId="0" applyNumberFormat="1"/>
    <xf numFmtId="0" fontId="0" fillId="2" borderId="0" xfId="0" applyFill="1" applyAlignment="1" applyProtection="1">
      <alignment horizontal="center" vertical="center"/>
      <protection locked="0"/>
    </xf>
    <xf numFmtId="164" fontId="0" fillId="0" borderId="0" xfId="0" applyNumberFormat="1" applyAlignment="1">
      <alignment horizontal="center"/>
    </xf>
    <xf numFmtId="164" fontId="1" fillId="3" borderId="0" xfId="0" applyNumberFormat="1" applyFont="1" applyFill="1" applyAlignment="1">
      <alignment horizontal="center"/>
    </xf>
    <xf numFmtId="0" fontId="0" fillId="4" borderId="29" xfId="0" applyFill="1" applyBorder="1"/>
    <xf numFmtId="0" fontId="0" fillId="2" borderId="30" xfId="0" applyFill="1" applyBorder="1" applyAlignment="1">
      <alignment horizontal="center"/>
    </xf>
    <xf numFmtId="0" fontId="0" fillId="3" borderId="31" xfId="0" applyFill="1" applyBorder="1" applyAlignment="1">
      <alignment horizontal="center"/>
    </xf>
    <xf numFmtId="0" fontId="0" fillId="2" borderId="32" xfId="0" applyFill="1" applyBorder="1" applyAlignment="1">
      <alignment horizontal="center"/>
    </xf>
    <xf numFmtId="0" fontId="0" fillId="3" borderId="33" xfId="0" applyFill="1" applyBorder="1" applyAlignment="1">
      <alignment horizontal="center"/>
    </xf>
    <xf numFmtId="0" fontId="0" fillId="3" borderId="34" xfId="0" applyFill="1" applyBorder="1" applyAlignment="1">
      <alignment horizontal="center"/>
    </xf>
    <xf numFmtId="2" fontId="0" fillId="3" borderId="34" xfId="0" applyNumberFormat="1" applyFill="1" applyBorder="1" applyAlignment="1">
      <alignment horizontal="center"/>
    </xf>
    <xf numFmtId="0" fontId="0" fillId="4" borderId="35" xfId="0" applyFill="1" applyBorder="1"/>
    <xf numFmtId="0" fontId="0" fillId="2" borderId="36" xfId="0" applyFill="1" applyBorder="1" applyAlignment="1">
      <alignment horizontal="center"/>
    </xf>
    <xf numFmtId="0" fontId="0" fillId="3" borderId="37" xfId="0" applyFill="1" applyBorder="1" applyAlignment="1">
      <alignment horizontal="center"/>
    </xf>
    <xf numFmtId="0" fontId="0" fillId="2" borderId="38" xfId="0" applyFill="1" applyBorder="1" applyAlignment="1">
      <alignment horizontal="center"/>
    </xf>
    <xf numFmtId="0" fontId="0" fillId="3" borderId="39" xfId="0" applyFill="1" applyBorder="1" applyAlignment="1">
      <alignment horizontal="center"/>
    </xf>
    <xf numFmtId="0" fontId="0" fillId="3" borderId="40" xfId="0" applyFill="1" applyBorder="1" applyAlignment="1">
      <alignment horizontal="center"/>
    </xf>
    <xf numFmtId="2" fontId="0" fillId="3" borderId="40" xfId="0" applyNumberFormat="1" applyFill="1" applyBorder="1" applyAlignment="1">
      <alignment horizontal="center"/>
    </xf>
    <xf numFmtId="0" fontId="0" fillId="4" borderId="41" xfId="0" applyFill="1" applyBorder="1"/>
    <xf numFmtId="0" fontId="0" fillId="2" borderId="42" xfId="0" applyFill="1" applyBorder="1" applyAlignment="1">
      <alignment horizontal="center"/>
    </xf>
    <xf numFmtId="0" fontId="0" fillId="3" borderId="43" xfId="0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0" fillId="3" borderId="45" xfId="0" applyFill="1" applyBorder="1" applyAlignment="1">
      <alignment horizontal="center"/>
    </xf>
    <xf numFmtId="0" fontId="0" fillId="3" borderId="46" xfId="0" applyFill="1" applyBorder="1" applyAlignment="1">
      <alignment horizontal="center"/>
    </xf>
    <xf numFmtId="2" fontId="0" fillId="3" borderId="46" xfId="0" applyNumberForma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1" fillId="9" borderId="0" xfId="0" applyFont="1" applyFill="1" applyAlignment="1">
      <alignment horizontal="right" indent="1"/>
    </xf>
    <xf numFmtId="20" fontId="1" fillId="9" borderId="0" xfId="0" applyNumberFormat="1" applyFont="1" applyFill="1" applyAlignment="1">
      <alignment horizontal="left" indent="1"/>
    </xf>
    <xf numFmtId="0" fontId="0" fillId="0" borderId="0" xfId="0" applyProtection="1">
      <protection locked="0"/>
    </xf>
    <xf numFmtId="0" fontId="0" fillId="0" borderId="0" xfId="0" applyAlignment="1" applyProtection="1">
      <alignment horizontal="right"/>
      <protection locked="0"/>
    </xf>
    <xf numFmtId="20" fontId="1" fillId="4" borderId="0" xfId="0" applyNumberFormat="1" applyFont="1" applyFill="1" applyAlignment="1">
      <alignment horizontal="center"/>
    </xf>
    <xf numFmtId="0" fontId="0" fillId="9" borderId="1" xfId="0" applyFill="1" applyBorder="1"/>
    <xf numFmtId="0" fontId="0" fillId="9" borderId="47" xfId="0" applyFill="1" applyBorder="1"/>
    <xf numFmtId="0" fontId="0" fillId="0" borderId="1" xfId="0" applyBorder="1"/>
    <xf numFmtId="0" fontId="0" fillId="0" borderId="51" xfId="0" applyBorder="1"/>
    <xf numFmtId="0" fontId="0" fillId="3" borderId="48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2" xfId="0" applyFill="1" applyBorder="1"/>
    <xf numFmtId="0" fontId="0" fillId="0" borderId="8" xfId="0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9" borderId="0" xfId="0" applyFont="1" applyFill="1" applyAlignment="1">
      <alignment horizontal="center"/>
    </xf>
    <xf numFmtId="0" fontId="0" fillId="2" borderId="0" xfId="0" applyFill="1" applyAlignment="1">
      <alignment vertical="center"/>
    </xf>
    <xf numFmtId="0" fontId="1" fillId="9" borderId="0" xfId="0" applyFont="1" applyFill="1"/>
    <xf numFmtId="0" fontId="1" fillId="10" borderId="0" xfId="0" applyFont="1" applyFill="1" applyAlignment="1">
      <alignment horizontal="center"/>
    </xf>
    <xf numFmtId="20" fontId="1" fillId="9" borderId="0" xfId="0" applyNumberFormat="1" applyFont="1" applyFill="1" applyAlignment="1">
      <alignment horizontal="center"/>
    </xf>
    <xf numFmtId="0" fontId="7" fillId="0" borderId="0" xfId="0" applyFont="1" applyAlignment="1">
      <alignment horizontal="left"/>
    </xf>
    <xf numFmtId="0" fontId="7" fillId="0" borderId="0" xfId="0" applyFont="1" applyAlignment="1">
      <alignment horizontal="right"/>
    </xf>
    <xf numFmtId="0" fontId="1" fillId="0" borderId="0" xfId="0" applyFont="1" applyAlignment="1">
      <alignment horizontal="center" vertical="center"/>
    </xf>
    <xf numFmtId="1" fontId="8" fillId="0" borderId="18" xfId="0" applyNumberFormat="1" applyFont="1" applyBorder="1" applyAlignment="1">
      <alignment horizontal="center" vertical="center"/>
    </xf>
    <xf numFmtId="0" fontId="0" fillId="0" borderId="0" xfId="0" applyAlignment="1" applyProtection="1">
      <alignment vertical="center"/>
      <protection locked="0"/>
    </xf>
    <xf numFmtId="0" fontId="8" fillId="0" borderId="0" xfId="0" applyFont="1" applyAlignment="1">
      <alignment vertical="center"/>
    </xf>
    <xf numFmtId="0" fontId="0" fillId="4" borderId="0" xfId="0" applyFill="1" applyAlignment="1">
      <alignment horizontal="center"/>
    </xf>
    <xf numFmtId="0" fontId="0" fillId="4" borderId="0" xfId="0" applyFill="1"/>
    <xf numFmtId="0" fontId="1" fillId="0" borderId="5" xfId="0" applyFont="1" applyBorder="1" applyAlignment="1">
      <alignment vertical="center"/>
    </xf>
    <xf numFmtId="164" fontId="0" fillId="0" borderId="0" xfId="0" applyNumberFormat="1"/>
    <xf numFmtId="1" fontId="0" fillId="2" borderId="8" xfId="0" applyNumberFormat="1" applyFill="1" applyBorder="1" applyAlignment="1">
      <alignment horizontal="center" vertical="center"/>
    </xf>
    <xf numFmtId="0" fontId="0" fillId="2" borderId="40" xfId="0" applyFill="1" applyBorder="1" applyAlignment="1">
      <alignment horizontal="center"/>
    </xf>
    <xf numFmtId="0" fontId="0" fillId="2" borderId="46" xfId="0" applyFill="1" applyBorder="1" applyAlignment="1">
      <alignment horizontal="center"/>
    </xf>
    <xf numFmtId="1" fontId="0" fillId="3" borderId="39" xfId="0" applyNumberFormat="1" applyFill="1" applyBorder="1" applyAlignment="1">
      <alignment horizontal="center"/>
    </xf>
    <xf numFmtId="1" fontId="0" fillId="3" borderId="45" xfId="0" applyNumberFormat="1" applyFill="1" applyBorder="1" applyAlignment="1">
      <alignment horizontal="center"/>
    </xf>
    <xf numFmtId="0" fontId="1" fillId="4" borderId="22" xfId="0" applyFont="1" applyFill="1" applyBorder="1" applyAlignment="1">
      <alignment horizontal="left" indent="1"/>
    </xf>
    <xf numFmtId="0" fontId="1" fillId="4" borderId="9" xfId="0" applyFont="1" applyFill="1" applyBorder="1" applyAlignment="1">
      <alignment horizontal="left" indent="1"/>
    </xf>
    <xf numFmtId="0" fontId="1" fillId="4" borderId="18" xfId="0" applyFont="1" applyFill="1" applyBorder="1" applyAlignment="1">
      <alignment horizontal="left" indent="1"/>
    </xf>
    <xf numFmtId="0" fontId="1" fillId="4" borderId="23" xfId="0" applyFont="1" applyFill="1" applyBorder="1" applyAlignment="1">
      <alignment horizontal="left" indent="1"/>
    </xf>
    <xf numFmtId="0" fontId="1" fillId="4" borderId="0" xfId="0" applyFont="1" applyFill="1" applyAlignment="1">
      <alignment horizontal="left" indent="1"/>
    </xf>
    <xf numFmtId="1" fontId="0" fillId="2" borderId="9" xfId="0" applyNumberFormat="1" applyFill="1" applyBorder="1" applyAlignment="1">
      <alignment vertical="center"/>
    </xf>
    <xf numFmtId="165" fontId="0" fillId="2" borderId="7" xfId="0" applyNumberFormat="1" applyFill="1" applyBorder="1" applyAlignment="1">
      <alignment horizontal="center" vertical="center"/>
    </xf>
    <xf numFmtId="165" fontId="0" fillId="2" borderId="0" xfId="0" applyNumberFormat="1" applyFill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0" fillId="2" borderId="0" xfId="0" applyFill="1"/>
    <xf numFmtId="0" fontId="1" fillId="10" borderId="0" xfId="0" applyFont="1" applyFill="1"/>
    <xf numFmtId="0" fontId="0" fillId="2" borderId="9" xfId="0" applyFill="1" applyBorder="1" applyAlignment="1">
      <alignment horizontal="center"/>
    </xf>
    <xf numFmtId="0" fontId="0" fillId="3" borderId="9" xfId="0" applyFill="1" applyBorder="1" applyAlignment="1">
      <alignment horizontal="center"/>
    </xf>
    <xf numFmtId="0" fontId="1" fillId="10" borderId="6" xfId="0" applyFont="1" applyFill="1" applyBorder="1" applyAlignment="1">
      <alignment horizontal="center"/>
    </xf>
    <xf numFmtId="0" fontId="1" fillId="10" borderId="7" xfId="0" applyFont="1" applyFill="1" applyBorder="1" applyAlignment="1">
      <alignment horizontal="center"/>
    </xf>
    <xf numFmtId="0" fontId="1" fillId="10" borderId="8" xfId="0" applyFont="1" applyFill="1" applyBorder="1" applyAlignment="1">
      <alignment horizontal="center"/>
    </xf>
    <xf numFmtId="0" fontId="1" fillId="2" borderId="18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3" borderId="0" xfId="0" applyFont="1" applyFill="1"/>
    <xf numFmtId="0" fontId="0" fillId="3" borderId="18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0" fontId="0" fillId="4" borderId="0" xfId="0" applyFill="1" applyAlignment="1" applyProtection="1">
      <alignment horizontal="center"/>
      <protection locked="0"/>
    </xf>
    <xf numFmtId="0" fontId="0" fillId="3" borderId="0" xfId="0" applyFill="1" applyAlignment="1" applyProtection="1">
      <alignment horizontal="center"/>
      <protection locked="0"/>
    </xf>
    <xf numFmtId="0" fontId="1" fillId="3" borderId="18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center"/>
    </xf>
    <xf numFmtId="0" fontId="0" fillId="0" borderId="18" xfId="0" applyBorder="1"/>
    <xf numFmtId="0" fontId="0" fillId="0" borderId="9" xfId="0" applyBorder="1"/>
    <xf numFmtId="0" fontId="1" fillId="3" borderId="18" xfId="0" applyFont="1" applyFill="1" applyBorder="1"/>
    <xf numFmtId="0" fontId="1" fillId="0" borderId="9" xfId="0" applyFont="1" applyBorder="1"/>
    <xf numFmtId="0" fontId="1" fillId="2" borderId="18" xfId="0" applyFont="1" applyFill="1" applyBorder="1"/>
    <xf numFmtId="0" fontId="1" fillId="2" borderId="6" xfId="0" applyFont="1" applyFill="1" applyBorder="1"/>
    <xf numFmtId="0" fontId="1" fillId="2" borderId="7" xfId="0" applyFont="1" applyFill="1" applyBorder="1"/>
    <xf numFmtId="0" fontId="1" fillId="0" borderId="8" xfId="0" applyFont="1" applyBorder="1"/>
    <xf numFmtId="0" fontId="1" fillId="0" borderId="0" xfId="0" applyFont="1"/>
    <xf numFmtId="0" fontId="1" fillId="0" borderId="7" xfId="0" applyFont="1" applyBorder="1"/>
    <xf numFmtId="0" fontId="0" fillId="2" borderId="18" xfId="0" applyFill="1" applyBorder="1"/>
    <xf numFmtId="0" fontId="0" fillId="2" borderId="9" xfId="0" applyFill="1" applyBorder="1"/>
    <xf numFmtId="2" fontId="0" fillId="3" borderId="33" xfId="0" applyNumberFormat="1" applyFill="1" applyBorder="1" applyAlignment="1">
      <alignment horizontal="center"/>
    </xf>
    <xf numFmtId="2" fontId="0" fillId="3" borderId="39" xfId="0" applyNumberFormat="1" applyFill="1" applyBorder="1" applyAlignment="1">
      <alignment horizontal="center"/>
    </xf>
    <xf numFmtId="2" fontId="0" fillId="3" borderId="45" xfId="0" applyNumberFormat="1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0" fillId="0" borderId="54" xfId="0" applyBorder="1"/>
    <xf numFmtId="0" fontId="0" fillId="0" borderId="12" xfId="0" applyBorder="1"/>
    <xf numFmtId="0" fontId="0" fillId="0" borderId="57" xfId="0" applyBorder="1"/>
    <xf numFmtId="0" fontId="0" fillId="0" borderId="53" xfId="0" applyBorder="1"/>
    <xf numFmtId="0" fontId="0" fillId="9" borderId="54" xfId="0" applyFill="1" applyBorder="1"/>
    <xf numFmtId="0" fontId="0" fillId="0" borderId="48" xfId="0" applyBorder="1"/>
    <xf numFmtId="0" fontId="0" fillId="0" borderId="49" xfId="0" applyBorder="1"/>
    <xf numFmtId="0" fontId="0" fillId="0" borderId="56" xfId="0" applyBorder="1"/>
    <xf numFmtId="168" fontId="0" fillId="0" borderId="0" xfId="1" applyNumberFormat="1" applyFont="1" applyAlignment="1">
      <alignment horizontal="center"/>
    </xf>
    <xf numFmtId="169" fontId="0" fillId="0" borderId="0" xfId="0" applyNumberFormat="1"/>
    <xf numFmtId="0" fontId="0" fillId="3" borderId="47" xfId="0" applyFill="1" applyBorder="1"/>
    <xf numFmtId="168" fontId="0" fillId="0" borderId="0" xfId="1" applyNumberFormat="1" applyFont="1" applyAlignment="1" applyProtection="1">
      <alignment horizontal="center"/>
    </xf>
    <xf numFmtId="0" fontId="0" fillId="3" borderId="58" xfId="0" applyFill="1" applyBorder="1"/>
    <xf numFmtId="0" fontId="0" fillId="0" borderId="50" xfId="0" applyBorder="1"/>
    <xf numFmtId="167" fontId="0" fillId="0" borderId="59" xfId="0" applyNumberFormat="1" applyBorder="1"/>
    <xf numFmtId="167" fontId="0" fillId="0" borderId="60" xfId="0" applyNumberFormat="1" applyBorder="1"/>
    <xf numFmtId="0" fontId="0" fillId="17" borderId="50" xfId="0" applyFill="1" applyBorder="1"/>
    <xf numFmtId="0" fontId="0" fillId="17" borderId="48" xfId="0" applyFill="1" applyBorder="1"/>
    <xf numFmtId="0" fontId="0" fillId="0" borderId="52" xfId="0" applyBorder="1"/>
    <xf numFmtId="0" fontId="0" fillId="0" borderId="4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5" xfId="0" applyBorder="1"/>
    <xf numFmtId="0" fontId="0" fillId="0" borderId="7" xfId="0" applyBorder="1"/>
    <xf numFmtId="0" fontId="12" fillId="0" borderId="16" xfId="0" applyFont="1" applyBorder="1" applyAlignment="1">
      <alignment horizontal="center"/>
    </xf>
    <xf numFmtId="0" fontId="12" fillId="0" borderId="8" xfId="0" applyFont="1" applyBorder="1" applyAlignment="1">
      <alignment horizontal="center"/>
    </xf>
    <xf numFmtId="0" fontId="12" fillId="0" borderId="9" xfId="0" applyFont="1" applyBorder="1" applyAlignment="1">
      <alignment horizontal="center"/>
    </xf>
    <xf numFmtId="0" fontId="0" fillId="18" borderId="0" xfId="0" applyFill="1" applyAlignment="1">
      <alignment horizontal="center"/>
    </xf>
    <xf numFmtId="0" fontId="0" fillId="18" borderId="0" xfId="0" applyFill="1"/>
    <xf numFmtId="168" fontId="0" fillId="18" borderId="0" xfId="1" applyNumberFormat="1" applyFont="1" applyFill="1" applyAlignment="1" applyProtection="1">
      <alignment horizontal="center"/>
    </xf>
    <xf numFmtId="22" fontId="0" fillId="0" borderId="0" xfId="0" applyNumberFormat="1"/>
    <xf numFmtId="0" fontId="0" fillId="5" borderId="0" xfId="0" applyFill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1" fillId="4" borderId="0" xfId="0" applyFont="1" applyFill="1" applyAlignment="1">
      <alignment vertical="center"/>
    </xf>
    <xf numFmtId="0" fontId="1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  <xf numFmtId="0" fontId="1" fillId="10" borderId="0" xfId="0" applyFont="1" applyFill="1" applyAlignment="1">
      <alignment horizontal="center"/>
    </xf>
    <xf numFmtId="0" fontId="0" fillId="0" borderId="4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1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20" fontId="1" fillId="4" borderId="0" xfId="0" applyNumberFormat="1" applyFont="1" applyFill="1" applyAlignment="1">
      <alignment horizontal="center"/>
    </xf>
    <xf numFmtId="0" fontId="0" fillId="3" borderId="47" xfId="0" applyFill="1" applyBorder="1"/>
    <xf numFmtId="0" fontId="0" fillId="3" borderId="49" xfId="0" applyFill="1" applyBorder="1"/>
    <xf numFmtId="0" fontId="0" fillId="3" borderId="50" xfId="0" applyFill="1" applyBorder="1"/>
    <xf numFmtId="0" fontId="0" fillId="3" borderId="51" xfId="0" applyFill="1" applyBorder="1"/>
    <xf numFmtId="0" fontId="0" fillId="3" borderId="52" xfId="0" applyFill="1" applyBorder="1"/>
    <xf numFmtId="0" fontId="0" fillId="3" borderId="54" xfId="0" applyFill="1" applyBorder="1"/>
    <xf numFmtId="0" fontId="0" fillId="0" borderId="0" xfId="0" applyAlignment="1">
      <alignment vertical="center"/>
    </xf>
    <xf numFmtId="0" fontId="1" fillId="3" borderId="0" xfId="0" applyFont="1" applyFill="1" applyAlignment="1">
      <alignment horizontal="center"/>
    </xf>
    <xf numFmtId="0" fontId="5" fillId="9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5" fillId="10" borderId="0" xfId="0" applyFont="1" applyFill="1" applyAlignment="1">
      <alignment horizontal="center"/>
    </xf>
    <xf numFmtId="0" fontId="1" fillId="9" borderId="0" xfId="0" applyFont="1" applyFill="1" applyAlignment="1">
      <alignment horizontal="center"/>
    </xf>
    <xf numFmtId="0" fontId="0" fillId="0" borderId="0" xfId="0" applyProtection="1">
      <protection locked="0"/>
    </xf>
    <xf numFmtId="0" fontId="4" fillId="8" borderId="0" xfId="0" applyFont="1" applyFill="1" applyAlignment="1" applyProtection="1">
      <alignment horizontal="center"/>
      <protection locked="0"/>
    </xf>
    <xf numFmtId="0" fontId="4" fillId="16" borderId="0" xfId="0" applyFont="1" applyFill="1" applyAlignment="1" applyProtection="1">
      <alignment horizontal="center"/>
      <protection locked="0"/>
    </xf>
    <xf numFmtId="0" fontId="0" fillId="0" borderId="0" xfId="0"/>
    <xf numFmtId="0" fontId="0" fillId="0" borderId="0" xfId="0" applyAlignment="1">
      <alignment horizontal="right"/>
    </xf>
    <xf numFmtId="0" fontId="1" fillId="2" borderId="0" xfId="0" applyFont="1" applyFill="1"/>
    <xf numFmtId="0" fontId="0" fillId="0" borderId="0" xfId="0" applyAlignment="1">
      <alignment horizontal="left"/>
    </xf>
    <xf numFmtId="0" fontId="1" fillId="2" borderId="0" xfId="0" applyFont="1" applyFill="1" applyAlignment="1">
      <alignment horizontal="right"/>
    </xf>
    <xf numFmtId="0" fontId="1" fillId="14" borderId="0" xfId="0" applyFont="1" applyFill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166" fontId="0" fillId="3" borderId="18" xfId="0" applyNumberFormat="1" applyFill="1" applyBorder="1" applyAlignment="1">
      <alignment horizontal="center"/>
    </xf>
    <xf numFmtId="166" fontId="0" fillId="3" borderId="0" xfId="0" applyNumberFormat="1" applyFill="1" applyAlignment="1">
      <alignment horizontal="center"/>
    </xf>
    <xf numFmtId="166" fontId="0" fillId="3" borderId="9" xfId="0" applyNumberFormat="1" applyFill="1" applyBorder="1" applyAlignment="1">
      <alignment horizontal="center"/>
    </xf>
    <xf numFmtId="0" fontId="1" fillId="9" borderId="19" xfId="0" applyFont="1" applyFill="1" applyBorder="1" applyAlignment="1">
      <alignment horizontal="center"/>
    </xf>
    <xf numFmtId="0" fontId="1" fillId="9" borderId="20" xfId="0" applyFont="1" applyFill="1" applyBorder="1" applyAlignment="1">
      <alignment horizontal="center"/>
    </xf>
    <xf numFmtId="0" fontId="1" fillId="9" borderId="21" xfId="0" applyFont="1" applyFill="1" applyBorder="1" applyAlignment="1">
      <alignment horizontal="center"/>
    </xf>
    <xf numFmtId="0" fontId="0" fillId="0" borderId="55" xfId="0" applyBorder="1" applyAlignment="1">
      <alignment horizontal="center"/>
    </xf>
    <xf numFmtId="0" fontId="0" fillId="0" borderId="20" xfId="0" applyBorder="1" applyAlignment="1">
      <alignment horizontal="center"/>
    </xf>
    <xf numFmtId="0" fontId="1" fillId="9" borderId="26" xfId="0" applyFont="1" applyFill="1" applyBorder="1" applyAlignment="1">
      <alignment horizontal="center"/>
    </xf>
    <xf numFmtId="0" fontId="1" fillId="9" borderId="27" xfId="0" applyFont="1" applyFill="1" applyBorder="1" applyAlignment="1">
      <alignment horizontal="center"/>
    </xf>
    <xf numFmtId="0" fontId="1" fillId="9" borderId="28" xfId="0" applyFont="1" applyFill="1" applyBorder="1" applyAlignment="1">
      <alignment horizontal="center"/>
    </xf>
    <xf numFmtId="0" fontId="1" fillId="9" borderId="24" xfId="0" applyFont="1" applyFill="1" applyBorder="1" applyAlignment="1">
      <alignment horizontal="center" vertical="center"/>
    </xf>
    <xf numFmtId="0" fontId="1" fillId="9" borderId="25" xfId="0" applyFont="1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1" fontId="8" fillId="0" borderId="18" xfId="0" applyNumberFormat="1" applyFont="1" applyBorder="1" applyAlignment="1">
      <alignment horizontal="center" vertical="center"/>
    </xf>
    <xf numFmtId="1" fontId="8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1" fillId="3" borderId="11" xfId="0" applyFont="1" applyFill="1" applyBorder="1" applyAlignment="1">
      <alignment vertical="center"/>
    </xf>
    <xf numFmtId="0" fontId="1" fillId="3" borderId="12" xfId="0" applyFont="1" applyFill="1" applyBorder="1" applyAlignment="1">
      <alignment vertical="center"/>
    </xf>
    <xf numFmtId="0" fontId="0" fillId="3" borderId="2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1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17" xfId="0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2" fillId="5" borderId="10" xfId="0" applyFont="1" applyFill="1" applyBorder="1" applyAlignment="1">
      <alignment horizontal="center" vertical="center"/>
    </xf>
    <xf numFmtId="0" fontId="2" fillId="5" borderId="11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/>
    </xf>
    <xf numFmtId="0" fontId="2" fillId="6" borderId="11" xfId="0" applyFont="1" applyFill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14" borderId="10" xfId="0" applyFont="1" applyFill="1" applyBorder="1" applyAlignment="1">
      <alignment horizontal="center" vertical="center"/>
    </xf>
    <xf numFmtId="0" fontId="2" fillId="14" borderId="11" xfId="0" applyFont="1" applyFill="1" applyBorder="1" applyAlignment="1">
      <alignment horizontal="center" vertical="center"/>
    </xf>
    <xf numFmtId="0" fontId="2" fillId="14" borderId="12" xfId="0" applyFont="1" applyFill="1" applyBorder="1" applyAlignment="1">
      <alignment horizontal="center" vertical="center"/>
    </xf>
    <xf numFmtId="0" fontId="9" fillId="11" borderId="10" xfId="0" applyFont="1" applyFill="1" applyBorder="1" applyAlignment="1">
      <alignment horizontal="center" vertical="center"/>
    </xf>
    <xf numFmtId="0" fontId="9" fillId="11" borderId="11" xfId="0" applyFont="1" applyFill="1" applyBorder="1" applyAlignment="1">
      <alignment horizontal="center" vertical="center"/>
    </xf>
    <xf numFmtId="0" fontId="9" fillId="11" borderId="12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2" fillId="13" borderId="10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/>
    </xf>
    <xf numFmtId="0" fontId="2" fillId="12" borderId="10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2" fillId="12" borderId="12" xfId="0" applyFont="1" applyFill="1" applyBorder="1" applyAlignment="1">
      <alignment horizontal="center" vertical="center"/>
    </xf>
    <xf numFmtId="0" fontId="3" fillId="15" borderId="10" xfId="0" applyFont="1" applyFill="1" applyBorder="1" applyAlignment="1">
      <alignment horizontal="center" vertical="center"/>
    </xf>
    <xf numFmtId="0" fontId="3" fillId="15" borderId="11" xfId="0" applyFont="1" applyFill="1" applyBorder="1" applyAlignment="1">
      <alignment horizontal="center" vertical="center"/>
    </xf>
    <xf numFmtId="0" fontId="3" fillId="15" borderId="12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2" borderId="7" xfId="0" applyFill="1" applyBorder="1" applyAlignment="1">
      <alignment vertical="center"/>
    </xf>
    <xf numFmtId="0" fontId="0" fillId="2" borderId="8" xfId="0" applyFill="1" applyBorder="1" applyAlignment="1">
      <alignment vertical="center"/>
    </xf>
    <xf numFmtId="0" fontId="1" fillId="4" borderId="1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9" borderId="4" xfId="0" applyFont="1" applyFill="1" applyBorder="1" applyAlignment="1">
      <alignment horizontal="center"/>
    </xf>
    <xf numFmtId="0" fontId="1" fillId="9" borderId="5" xfId="0" applyFont="1" applyFill="1" applyBorder="1" applyAlignment="1">
      <alignment horizontal="center"/>
    </xf>
    <xf numFmtId="0" fontId="1" fillId="9" borderId="16" xfId="0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font>
        <color rgb="FFFF0000"/>
      </font>
    </dxf>
    <dxf>
      <font>
        <color rgb="FFFF0000"/>
      </font>
    </dxf>
    <dxf>
      <font>
        <color rgb="FF00FF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DDDD"/>
      <color rgb="FFFFAFAF"/>
      <color rgb="FF00FF00"/>
      <color rgb="FF0000EE"/>
      <color rgb="FFFF00FF"/>
      <color rgb="FFFF0066"/>
      <color rgb="FF00CC99"/>
      <color rgb="FF00FFCC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calcChain" Target="calcChain.xml"/><Relationship Id="rId5" Type="http://schemas.openxmlformats.org/officeDocument/2006/relationships/worksheet" Target="worksheets/sheet5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sheetMetadata" Target="metadata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45497E2-B40F-45AA-AAAA-E2E05B536950}" name="Table1" displayName="Table1" ref="A1:C14" totalsRowShown="0" headerRowDxfId="7">
  <autoFilter ref="A1:C14" xr:uid="{045497E2-B40F-45AA-AAAA-E2E05B536950}"/>
  <tableColumns count="3">
    <tableColumn id="1" xr3:uid="{5747D829-AC22-4535-A99E-C45FB755405C}" name="Award"/>
    <tableColumn id="2" xr3:uid="{54DB73A2-AF7C-490D-AA08-8B3500173BBA}" name="Recipient" dataDxfId="6"/>
    <tableColumn id="3" xr3:uid="{B0C162AE-F277-43F1-AE55-AB420A70A0D9}" name="Prize"/>
  </tableColumns>
  <tableStyleInfo name="TableStyleMedium10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2">
    <tabColor theme="7" tint="0.59999389629810485"/>
  </sheetPr>
  <dimension ref="A1:Z33"/>
  <sheetViews>
    <sheetView workbookViewId="0">
      <selection activeCell="G14" sqref="G14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Input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40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hidden="1" x14ac:dyDescent="0.3">
      <c r="B10" s="186"/>
      <c r="C10" s="187"/>
      <c r="D10" s="188"/>
      <c r="E10" s="42" t="s">
        <v>72</v>
      </c>
      <c r="F10" s="42"/>
      <c r="G10" s="42" t="s">
        <v>68</v>
      </c>
      <c r="H10" s="42" t="s">
        <v>67</v>
      </c>
      <c r="I10" s="188"/>
      <c r="J10" s="42" t="s">
        <v>72</v>
      </c>
      <c r="K10" s="42"/>
      <c r="L10" s="42"/>
      <c r="M10" s="42"/>
      <c r="N10" s="42"/>
      <c r="O10" s="42"/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2</v>
      </c>
      <c r="D11" s="1">
        <v>10</v>
      </c>
      <c r="E11" s="17">
        <f>D11-$C11</f>
        <v>8</v>
      </c>
      <c r="F11" s="17">
        <f>IF(D11-Course!$C4&gt;2,Course!$C4+2,D11)</f>
        <v>5</v>
      </c>
      <c r="G11" s="2">
        <f>IF(H11&lt;0,0,H11)</f>
        <v>0</v>
      </c>
      <c r="H11" s="17">
        <f>2+VLOOKUP($B11,Course!$A$3:$D$21,3,FALSE)-E11</f>
        <v>-3</v>
      </c>
      <c r="I11" s="1">
        <v>4</v>
      </c>
      <c r="J11" s="17">
        <f>I11-$C11</f>
        <v>2</v>
      </c>
      <c r="K11" s="17">
        <f>IF(I11-Course!$C4&gt;2,Course!$C4+2,I11)</f>
        <v>4</v>
      </c>
      <c r="L11" s="17"/>
      <c r="M11" s="17"/>
      <c r="N11" s="17"/>
      <c r="O11" s="17"/>
      <c r="P11" s="17"/>
      <c r="Q11" s="2">
        <f>IF(R11&lt;0,0,R11)</f>
        <v>3</v>
      </c>
      <c r="R11" s="17">
        <f>2+VLOOKUP($B11,Course!$A$3:$D$21,3,FALSE)-J11</f>
        <v>3</v>
      </c>
      <c r="S11" s="17"/>
      <c r="T11" s="17">
        <f>IF(OR(ISBLANK($D11),$D11&lt;=0),"",IF(Course!$C4=3,$D11,""))</f>
        <v>10</v>
      </c>
      <c r="U11" s="17">
        <f>IF(OR(ISBLANK($I11),$I11&lt;=0),"",IF(Course!$C4=3,$I11,""))</f>
        <v>4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2</v>
      </c>
      <c r="D12" s="1">
        <v>10</v>
      </c>
      <c r="E12" s="17">
        <f t="shared" ref="E12:E28" si="0">D12-$C12</f>
        <v>8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-2</v>
      </c>
      <c r="I12" s="1">
        <v>4</v>
      </c>
      <c r="J12" s="17">
        <f t="shared" ref="J12:J28" si="2">I12-$C12</f>
        <v>2</v>
      </c>
      <c r="K12" s="17">
        <f>IF(I12-Course!$C5&gt;2,Course!$C5+2,I12)</f>
        <v>4</v>
      </c>
      <c r="L12" s="17"/>
      <c r="M12" s="17"/>
      <c r="N12" s="17"/>
      <c r="O12" s="17"/>
      <c r="P12" s="17"/>
      <c r="Q12" s="2">
        <f t="shared" ref="Q12:Q28" si="3">IF(R12&lt;0,0,R12)</f>
        <v>4</v>
      </c>
      <c r="R12" s="17">
        <f>2+VLOOKUP($B12,Course!$A$3:$D$21,3,FALSE)-J12</f>
        <v>4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10</v>
      </c>
      <c r="W12" s="17">
        <f>IF(OR(ISBLANK($I12),$I12&lt;=0),"",IF(Course!$C5=4,$I12,""))</f>
        <v>4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2</v>
      </c>
      <c r="D13" s="1">
        <v>5</v>
      </c>
      <c r="E13" s="17">
        <f t="shared" si="0"/>
        <v>3</v>
      </c>
      <c r="F13" s="17">
        <f>IF(D13-Course!$C6&gt;2,Course!$C6+2,D13)</f>
        <v>5</v>
      </c>
      <c r="G13" s="2">
        <f t="shared" si="1"/>
        <v>3</v>
      </c>
      <c r="H13" s="17">
        <f>2+VLOOKUP($B13,Course!$A$3:$D$21,3,FALSE)-E13</f>
        <v>3</v>
      </c>
      <c r="I13" s="1">
        <v>4</v>
      </c>
      <c r="J13" s="17">
        <f t="shared" si="2"/>
        <v>2</v>
      </c>
      <c r="K13" s="17">
        <f>IF(I13-Course!$C6&gt;2,Course!$C6+2,I13)</f>
        <v>4</v>
      </c>
      <c r="L13" s="17"/>
      <c r="M13" s="17"/>
      <c r="N13" s="17"/>
      <c r="O13" s="17"/>
      <c r="P13" s="17"/>
      <c r="Q13" s="2">
        <f t="shared" si="3"/>
        <v>4</v>
      </c>
      <c r="R13" s="17">
        <f>2+VLOOKUP($B13,Course!$A$3:$D$21,3,FALSE)-J13</f>
        <v>4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2</v>
      </c>
      <c r="D14" s="1">
        <v>5</v>
      </c>
      <c r="E14" s="17">
        <f t="shared" si="0"/>
        <v>3</v>
      </c>
      <c r="F14" s="17">
        <f>IF(D14-Course!$C7&gt;2,Course!$C7+2,D14)</f>
        <v>5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2</v>
      </c>
      <c r="K14" s="17">
        <f>IF(I14-Course!$C7&gt;2,Course!$C7+2,I14)</f>
        <v>4</v>
      </c>
      <c r="L14" s="17"/>
      <c r="M14" s="17"/>
      <c r="N14" s="17"/>
      <c r="O14" s="17"/>
      <c r="P14" s="17"/>
      <c r="Q14" s="2">
        <f t="shared" si="3"/>
        <v>3</v>
      </c>
      <c r="R14" s="17">
        <f>2+VLOOKUP($B14,Course!$A$3:$D$21,3,FALSE)-J14</f>
        <v>3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2</v>
      </c>
      <c r="D15" s="1">
        <v>5</v>
      </c>
      <c r="E15" s="17">
        <f t="shared" si="0"/>
        <v>3</v>
      </c>
      <c r="F15" s="17">
        <f>IF(D15-Course!$C8&gt;2,Course!$C8+2,D15)</f>
        <v>5</v>
      </c>
      <c r="G15" s="2">
        <f t="shared" si="1"/>
        <v>4</v>
      </c>
      <c r="H15" s="17">
        <f>2+VLOOKUP($B15,Course!$A$3:$D$21,3,FALSE)-E15</f>
        <v>4</v>
      </c>
      <c r="I15" s="1">
        <v>4</v>
      </c>
      <c r="J15" s="17">
        <f t="shared" si="2"/>
        <v>2</v>
      </c>
      <c r="K15" s="17">
        <f>IF(I15-Course!$C8&gt;2,Course!$C8+2,I15)</f>
        <v>4</v>
      </c>
      <c r="L15" s="17"/>
      <c r="M15" s="17"/>
      <c r="N15" s="17"/>
      <c r="O15" s="17"/>
      <c r="P15" s="17"/>
      <c r="Q15" s="2">
        <f t="shared" si="3"/>
        <v>5</v>
      </c>
      <c r="R15" s="17">
        <f>2+VLOOKUP($B15,Course!$A$3:$D$21,3,FALSE)-J15</f>
        <v>5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5</v>
      </c>
      <c r="Y15" s="17">
        <f>IF(OR(ISBLANK($I15),$I15&lt;=0),"",IF(Course!$C8=5,$I15,""))</f>
        <v>4</v>
      </c>
    </row>
    <row r="16" spans="2:25" ht="14.4" x14ac:dyDescent="0.3">
      <c r="B16" s="2">
        <v>6</v>
      </c>
      <c r="C16" s="17">
        <f>QUOTIENT($G$5,18)+IF(VLOOKUP($B16,Course!$A$3:$D$21,4,FALSE)&lt;=MOD($G$5,18),1,0)</f>
        <v>2</v>
      </c>
      <c r="D16" s="1">
        <v>5</v>
      </c>
      <c r="E16" s="17">
        <f t="shared" si="0"/>
        <v>3</v>
      </c>
      <c r="F16" s="17">
        <f>IF(D16-Course!$C9&gt;2,Course!$C9+2,D16)</f>
        <v>5</v>
      </c>
      <c r="G16" s="2">
        <f t="shared" si="1"/>
        <v>3</v>
      </c>
      <c r="H16" s="17">
        <f>2+VLOOKUP($B16,Course!$A$3:$D$21,3,FALSE)-E16</f>
        <v>3</v>
      </c>
      <c r="I16" s="1">
        <v>4</v>
      </c>
      <c r="J16" s="17">
        <f t="shared" si="2"/>
        <v>2</v>
      </c>
      <c r="K16" s="17">
        <f>IF(I16-Course!$C9&gt;2,Course!$C9+2,I16)</f>
        <v>4</v>
      </c>
      <c r="L16" s="17"/>
      <c r="M16" s="17"/>
      <c r="N16" s="17"/>
      <c r="O16" s="17"/>
      <c r="P16" s="17"/>
      <c r="Q16" s="2">
        <f t="shared" si="3"/>
        <v>4</v>
      </c>
      <c r="R16" s="17">
        <f>2+VLOOKUP($B16,Course!$A$3:$D$21,3,FALSE)-J16</f>
        <v>4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4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5</v>
      </c>
      <c r="E17" s="17">
        <f t="shared" si="0"/>
        <v>3</v>
      </c>
      <c r="F17" s="17">
        <f>IF(D17-Course!$C10&gt;2,Course!$C10+2,D17)</f>
        <v>5</v>
      </c>
      <c r="G17" s="2">
        <f t="shared" si="1"/>
        <v>2</v>
      </c>
      <c r="H17" s="17">
        <f>2+VLOOKUP($B17,Course!$A$3:$D$21,3,FALSE)-E17</f>
        <v>2</v>
      </c>
      <c r="I17" s="1">
        <v>4</v>
      </c>
      <c r="J17" s="17">
        <f t="shared" si="2"/>
        <v>2</v>
      </c>
      <c r="K17" s="17">
        <f>IF(I17-Course!$C10&gt;2,Course!$C10+2,I17)</f>
        <v>4</v>
      </c>
      <c r="L17" s="17"/>
      <c r="M17" s="17"/>
      <c r="N17" s="17"/>
      <c r="O17" s="17"/>
      <c r="P17" s="17"/>
      <c r="Q17" s="2">
        <f t="shared" si="3"/>
        <v>3</v>
      </c>
      <c r="R17" s="17">
        <f>2+VLOOKUP($B17,Course!$A$3:$D$21,3,FALSE)-J17</f>
        <v>3</v>
      </c>
      <c r="S17" s="17"/>
      <c r="T17" s="17">
        <f>IF(OR(ISBLANK($D17),$D17&lt;=0),"",IF(Course!$C10=3,$D17,""))</f>
        <v>5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5</v>
      </c>
      <c r="E18" s="17">
        <f t="shared" si="0"/>
        <v>3</v>
      </c>
      <c r="F18" s="17">
        <f>IF(D18-Course!$C11&gt;2,Course!$C11+2,D18)</f>
        <v>5</v>
      </c>
      <c r="G18" s="2">
        <f t="shared" si="1"/>
        <v>3</v>
      </c>
      <c r="H18" s="17">
        <f>2+VLOOKUP($B18,Course!$A$3:$D$21,3,FALSE)-E18</f>
        <v>3</v>
      </c>
      <c r="I18" s="1">
        <v>4</v>
      </c>
      <c r="J18" s="17">
        <f t="shared" si="2"/>
        <v>2</v>
      </c>
      <c r="K18" s="17">
        <f>IF(I18-Course!$C11&gt;2,Course!$C11+2,I18)</f>
        <v>4</v>
      </c>
      <c r="L18" s="17"/>
      <c r="M18" s="17"/>
      <c r="N18" s="17"/>
      <c r="O18" s="17"/>
      <c r="P18" s="17"/>
      <c r="Q18" s="2">
        <f t="shared" si="3"/>
        <v>4</v>
      </c>
      <c r="R18" s="17">
        <f>2+VLOOKUP($B18,Course!$A$3:$D$21,3,FALSE)-J18</f>
        <v>4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5</v>
      </c>
      <c r="W18" s="17">
        <f>IF(OR(ISBLANK($I18),$I18&lt;=0),"",IF(Course!$C11=4,$I18,""))</f>
        <v>4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3</v>
      </c>
      <c r="D19" s="1">
        <v>5</v>
      </c>
      <c r="E19" s="17">
        <f t="shared" si="0"/>
        <v>2</v>
      </c>
      <c r="F19" s="17">
        <f>IF(D19-Course!$C12&gt;2,Course!$C12+2,D19)</f>
        <v>5</v>
      </c>
      <c r="G19" s="2">
        <f t="shared" si="1"/>
        <v>4</v>
      </c>
      <c r="H19" s="17">
        <f>2+VLOOKUP($B19,Course!$A$3:$D$21,3,FALSE)-E19</f>
        <v>4</v>
      </c>
      <c r="I19" s="1">
        <v>4</v>
      </c>
      <c r="J19" s="17">
        <f t="shared" si="2"/>
        <v>1</v>
      </c>
      <c r="K19" s="17">
        <f>IF(I19-Course!$C12&gt;2,Course!$C12+2,I19)</f>
        <v>4</v>
      </c>
      <c r="L19" s="17"/>
      <c r="M19" s="17"/>
      <c r="N19" s="17"/>
      <c r="O19" s="17"/>
      <c r="P19" s="17"/>
      <c r="Q19" s="2">
        <f t="shared" si="3"/>
        <v>5</v>
      </c>
      <c r="R19" s="17">
        <f>2+VLOOKUP($B19,Course!$A$3:$D$21,3,FALSE)-J19</f>
        <v>5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5</v>
      </c>
      <c r="W19" s="17">
        <f>IF(OR(ISBLANK($I19),$I19&lt;=0),"",IF(Course!$C12=4,$I19,""))</f>
        <v>4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3</v>
      </c>
      <c r="D20" s="1">
        <v>5</v>
      </c>
      <c r="E20" s="17">
        <f t="shared" si="0"/>
        <v>2</v>
      </c>
      <c r="F20" s="17">
        <f>IF(D20-Course!$C13&gt;2,Course!$C13+2,D20)</f>
        <v>5</v>
      </c>
      <c r="G20" s="2">
        <f t="shared" si="1"/>
        <v>4</v>
      </c>
      <c r="H20" s="17">
        <f>2+VLOOKUP($B20,Course!$A$3:$D$21,3,FALSE)-E20</f>
        <v>4</v>
      </c>
      <c r="I20" s="1">
        <v>4</v>
      </c>
      <c r="J20" s="17">
        <f t="shared" si="2"/>
        <v>1</v>
      </c>
      <c r="K20" s="17">
        <f>IF(I20-Course!$C13&gt;2,Course!$C13+2,I20)</f>
        <v>4</v>
      </c>
      <c r="L20" s="17"/>
      <c r="M20" s="17"/>
      <c r="N20" s="17"/>
      <c r="O20" s="17"/>
      <c r="P20" s="17"/>
      <c r="Q20" s="2">
        <f t="shared" si="3"/>
        <v>5</v>
      </c>
      <c r="R20" s="17">
        <f>2+VLOOKUP($B20,Course!$A$3:$D$21,3,FALSE)-J20</f>
        <v>5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4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2</v>
      </c>
      <c r="D21" s="1">
        <v>5</v>
      </c>
      <c r="E21" s="17">
        <f t="shared" si="0"/>
        <v>3</v>
      </c>
      <c r="F21" s="17">
        <f>IF(D21-Course!$C14&gt;2,Course!$C14+2,D21)</f>
        <v>5</v>
      </c>
      <c r="G21" s="2">
        <f t="shared" si="1"/>
        <v>3</v>
      </c>
      <c r="H21" s="17">
        <f>2+VLOOKUP($B21,Course!$A$3:$D$21,3,FALSE)-E21</f>
        <v>3</v>
      </c>
      <c r="I21" s="1">
        <v>4</v>
      </c>
      <c r="J21" s="17">
        <f t="shared" si="2"/>
        <v>2</v>
      </c>
      <c r="K21" s="17">
        <f>IF(I21-Course!$C14&gt;2,Course!$C14+2,I21)</f>
        <v>4</v>
      </c>
      <c r="L21" s="17"/>
      <c r="M21" s="17"/>
      <c r="N21" s="17"/>
      <c r="O21" s="17"/>
      <c r="P21" s="17"/>
      <c r="Q21" s="2">
        <f t="shared" si="3"/>
        <v>4</v>
      </c>
      <c r="R21" s="17">
        <f>2+VLOOKUP($B21,Course!$A$3:$D$21,3,FALSE)-J21</f>
        <v>4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5</v>
      </c>
      <c r="W21" s="17">
        <f>IF(OR(ISBLANK($I21),$I21&lt;=0),"",IF(Course!$C14=4,$I21,""))</f>
        <v>4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2</v>
      </c>
      <c r="D22" s="1">
        <v>5</v>
      </c>
      <c r="E22" s="17">
        <f t="shared" si="0"/>
        <v>3</v>
      </c>
      <c r="F22" s="17">
        <f>IF(D22-Course!$C15&gt;2,Course!$C15+2,D22)</f>
        <v>5</v>
      </c>
      <c r="G22" s="2">
        <f t="shared" si="1"/>
        <v>3</v>
      </c>
      <c r="H22" s="17">
        <f>2+VLOOKUP($B22,Course!$A$3:$D$21,3,FALSE)-E22</f>
        <v>3</v>
      </c>
      <c r="I22" s="1">
        <v>4</v>
      </c>
      <c r="J22" s="17">
        <f t="shared" si="2"/>
        <v>2</v>
      </c>
      <c r="K22" s="17">
        <f>IF(I22-Course!$C15&gt;2,Course!$C15+2,I22)</f>
        <v>4</v>
      </c>
      <c r="L22" s="17"/>
      <c r="M22" s="17"/>
      <c r="N22" s="17"/>
      <c r="O22" s="17"/>
      <c r="P22" s="17"/>
      <c r="Q22" s="2">
        <f t="shared" si="3"/>
        <v>4</v>
      </c>
      <c r="R22" s="17">
        <f>2+VLOOKUP($B22,Course!$A$3:$D$21,3,FALSE)-J22</f>
        <v>4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5</v>
      </c>
      <c r="W22" s="17">
        <f>IF(OR(ISBLANK($I22),$I22&lt;=0),"",IF(Course!$C15=4,$I22,""))</f>
        <v>4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2</v>
      </c>
      <c r="D23" s="1">
        <v>5</v>
      </c>
      <c r="E23" s="17">
        <f t="shared" si="0"/>
        <v>3</v>
      </c>
      <c r="F23" s="17">
        <f>IF(D23-Course!$C16&gt;2,Course!$C16+2,D23)</f>
        <v>5</v>
      </c>
      <c r="G23" s="2">
        <f t="shared" si="1"/>
        <v>2</v>
      </c>
      <c r="H23" s="17">
        <f>2+VLOOKUP($B23,Course!$A$3:$D$21,3,FALSE)-E23</f>
        <v>2</v>
      </c>
      <c r="I23" s="1">
        <v>4</v>
      </c>
      <c r="J23" s="17">
        <f t="shared" si="2"/>
        <v>2</v>
      </c>
      <c r="K23" s="17">
        <f>IF(I23-Course!$C16&gt;2,Course!$C16+2,I23)</f>
        <v>4</v>
      </c>
      <c r="L23" s="17"/>
      <c r="M23" s="17"/>
      <c r="N23" s="17"/>
      <c r="O23" s="17"/>
      <c r="P23" s="17"/>
      <c r="Q23" s="2">
        <f t="shared" si="3"/>
        <v>3</v>
      </c>
      <c r="R23" s="17">
        <f>2+VLOOKUP($B23,Course!$A$3:$D$21,3,FALSE)-J23</f>
        <v>3</v>
      </c>
      <c r="S23" s="17"/>
      <c r="T23" s="17">
        <f>IF(OR(ISBLANK($D23),$D23&lt;=0),"",IF(Course!$C16=3,$D23,""))</f>
        <v>5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5</v>
      </c>
      <c r="E24" s="17">
        <f t="shared" si="0"/>
        <v>3</v>
      </c>
      <c r="F24" s="17">
        <f>IF(D24-Course!$C17&gt;2,Course!$C17+2,D24)</f>
        <v>5</v>
      </c>
      <c r="G24" s="2">
        <f t="shared" si="1"/>
        <v>3</v>
      </c>
      <c r="H24" s="17">
        <f>2+VLOOKUP($B24,Course!$A$3:$D$21,3,FALSE)-E24</f>
        <v>3</v>
      </c>
      <c r="I24" s="1">
        <v>4</v>
      </c>
      <c r="J24" s="17">
        <f t="shared" si="2"/>
        <v>2</v>
      </c>
      <c r="K24" s="17">
        <f>IF(I24-Course!$C17&gt;2,Course!$C17+2,I24)</f>
        <v>4</v>
      </c>
      <c r="L24" s="17"/>
      <c r="M24" s="17"/>
      <c r="N24" s="17"/>
      <c r="O24" s="17"/>
      <c r="P24" s="17"/>
      <c r="Q24" s="2">
        <f t="shared" si="3"/>
        <v>4</v>
      </c>
      <c r="R24" s="17">
        <f>2+VLOOKUP($B24,Course!$A$3:$D$21,3,FALSE)-J24</f>
        <v>4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5</v>
      </c>
      <c r="W24" s="17">
        <f>IF(OR(ISBLANK($I24),$I24&lt;=0),"",IF(Course!$C17=4,$I24,""))</f>
        <v>4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2</v>
      </c>
      <c r="D25" s="1">
        <v>5</v>
      </c>
      <c r="E25" s="17">
        <f t="shared" si="0"/>
        <v>3</v>
      </c>
      <c r="F25" s="17">
        <f>IF(D25-Course!$C18&gt;2,Course!$C18+2,D25)</f>
        <v>5</v>
      </c>
      <c r="G25" s="2">
        <f t="shared" si="1"/>
        <v>3</v>
      </c>
      <c r="H25" s="17">
        <f>2+VLOOKUP($B25,Course!$A$3:$D$21,3,FALSE)-E25</f>
        <v>3</v>
      </c>
      <c r="I25" s="1">
        <v>4</v>
      </c>
      <c r="J25" s="17">
        <f t="shared" si="2"/>
        <v>2</v>
      </c>
      <c r="K25" s="17">
        <f>IF(I25-Course!$C18&gt;2,Course!$C18+2,I25)</f>
        <v>4</v>
      </c>
      <c r="L25" s="17"/>
      <c r="M25" s="17"/>
      <c r="N25" s="17"/>
      <c r="O25" s="17"/>
      <c r="P25" s="17"/>
      <c r="Q25" s="2">
        <f t="shared" si="3"/>
        <v>4</v>
      </c>
      <c r="R25" s="17">
        <f>2+VLOOKUP($B25,Course!$A$3:$D$21,3,FALSE)-J25</f>
        <v>4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5</v>
      </c>
      <c r="W25" s="17">
        <f>IF(OR(ISBLANK($I25),$I25&lt;=0),"",IF(Course!$C18=4,$I25,""))</f>
        <v>4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3</v>
      </c>
      <c r="D26" s="1">
        <v>5</v>
      </c>
      <c r="E26" s="17">
        <f t="shared" si="0"/>
        <v>2</v>
      </c>
      <c r="F26" s="17">
        <f>IF(D26-Course!$C19&gt;2,Course!$C19+2,D26)</f>
        <v>5</v>
      </c>
      <c r="G26" s="2">
        <f t="shared" si="1"/>
        <v>4</v>
      </c>
      <c r="H26" s="17">
        <f>2+VLOOKUP($B26,Course!$A$3:$D$21,3,FALSE)-E26</f>
        <v>4</v>
      </c>
      <c r="I26" s="1">
        <v>4</v>
      </c>
      <c r="J26" s="17">
        <f t="shared" si="2"/>
        <v>1</v>
      </c>
      <c r="K26" s="17">
        <f>IF(I26-Course!$C19&gt;2,Course!$C19+2,I26)</f>
        <v>4</v>
      </c>
      <c r="L26" s="17"/>
      <c r="M26" s="17"/>
      <c r="N26" s="17"/>
      <c r="O26" s="17"/>
      <c r="P26" s="17"/>
      <c r="Q26" s="2">
        <f t="shared" si="3"/>
        <v>5</v>
      </c>
      <c r="R26" s="17">
        <f>2+VLOOKUP($B26,Course!$A$3:$D$21,3,FALSE)-J26</f>
        <v>5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5</v>
      </c>
      <c r="W26" s="17">
        <f>IF(OR(ISBLANK($I26),$I26&lt;=0),"",IF(Course!$C19=4,$I26,""))</f>
        <v>4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2</v>
      </c>
      <c r="D27" s="1">
        <v>5</v>
      </c>
      <c r="E27" s="17">
        <f t="shared" si="0"/>
        <v>3</v>
      </c>
      <c r="F27" s="17">
        <f>IF(D27-Course!$C20&gt;2,Course!$C20+2,D27)</f>
        <v>5</v>
      </c>
      <c r="G27" s="2">
        <f t="shared" si="1"/>
        <v>3</v>
      </c>
      <c r="H27" s="17">
        <f>2+VLOOKUP($B27,Course!$A$3:$D$21,3,FALSE)-E27</f>
        <v>3</v>
      </c>
      <c r="I27" s="1">
        <v>10</v>
      </c>
      <c r="J27" s="17">
        <f t="shared" si="2"/>
        <v>8</v>
      </c>
      <c r="K27" s="17">
        <f>IF(I27-Course!$C20&gt;2,Course!$C20+2,I27)</f>
        <v>6</v>
      </c>
      <c r="L27" s="17"/>
      <c r="M27" s="17"/>
      <c r="N27" s="17"/>
      <c r="O27" s="17"/>
      <c r="P27" s="17"/>
      <c r="Q27" s="2">
        <f t="shared" si="3"/>
        <v>0</v>
      </c>
      <c r="R27" s="17">
        <f>2+VLOOKUP($B27,Course!$A$3:$D$21,3,FALSE)-J27</f>
        <v>-2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10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3</v>
      </c>
      <c r="D28" s="1">
        <v>5</v>
      </c>
      <c r="E28" s="17">
        <f t="shared" si="0"/>
        <v>2</v>
      </c>
      <c r="F28" s="17">
        <f>IF(D28-Course!$C21&gt;2,Course!$C21+2,D28)</f>
        <v>5</v>
      </c>
      <c r="G28" s="2">
        <f t="shared" si="1"/>
        <v>5</v>
      </c>
      <c r="H28" s="17">
        <f>2+VLOOKUP($B28,Course!$A$3:$D$21,3,FALSE)-E28</f>
        <v>5</v>
      </c>
      <c r="I28" s="1">
        <v>10</v>
      </c>
      <c r="J28" s="17">
        <f t="shared" si="2"/>
        <v>7</v>
      </c>
      <c r="K28" s="17">
        <f>IF(I28-Course!$C21&gt;2,Course!$C21+2,I28)</f>
        <v>7</v>
      </c>
      <c r="L28" s="17"/>
      <c r="M28" s="17"/>
      <c r="N28" s="17"/>
      <c r="O28" s="17"/>
      <c r="P28" s="17"/>
      <c r="Q28" s="2">
        <f t="shared" si="3"/>
        <v>0</v>
      </c>
      <c r="R28" s="17">
        <f>2+VLOOKUP($B28,Course!$A$3:$D$21,3,FALSE)-J28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5</v>
      </c>
      <c r="Y28" s="17">
        <f>IF(OR(ISBLANK($I28),$I28&lt;=0),"",IF(Course!$C21=5,$I28,""))</f>
        <v>10</v>
      </c>
    </row>
    <row r="29" spans="2:25" ht="14.4" x14ac:dyDescent="0.3">
      <c r="B29" s="41" t="s">
        <v>2</v>
      </c>
      <c r="C29" s="42"/>
      <c r="D29" s="42">
        <f>SUM(D11:D28)</f>
        <v>100</v>
      </c>
      <c r="E29" s="42">
        <f>SUM(E11:E28)</f>
        <v>60</v>
      </c>
      <c r="F29" s="42">
        <f>SUM(F11:F28)</f>
        <v>91</v>
      </c>
      <c r="G29" s="41">
        <f t="shared" ref="G29:R29" si="4">SUM(G11:G28)</f>
        <v>51</v>
      </c>
      <c r="H29" s="42">
        <f t="shared" si="4"/>
        <v>46</v>
      </c>
      <c r="I29" s="42">
        <f t="shared" si="4"/>
        <v>84</v>
      </c>
      <c r="J29" s="42">
        <f t="shared" si="4"/>
        <v>44</v>
      </c>
      <c r="K29" s="42">
        <f t="shared" si="4"/>
        <v>77</v>
      </c>
      <c r="L29" s="42"/>
      <c r="M29" s="42"/>
      <c r="N29" s="42"/>
      <c r="O29" s="42"/>
      <c r="P29" s="42"/>
      <c r="Q29" s="41">
        <f t="shared" si="4"/>
        <v>64</v>
      </c>
      <c r="R29" s="42">
        <f t="shared" si="4"/>
        <v>62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115</v>
      </c>
      <c r="R30" s="41">
        <f>R29+H29</f>
        <v>108</v>
      </c>
      <c r="S30" s="41">
        <f>Q30+R30/1000</f>
        <v>115.108</v>
      </c>
      <c r="T30" s="41"/>
      <c r="U30" s="41">
        <f>AVERAGE(T11:U29)</f>
        <v>5.125</v>
      </c>
      <c r="V30" s="41"/>
      <c r="W30" s="41">
        <f t="shared" ref="W30:Y30" si="5">AVERAGE(V11:W29)</f>
        <v>4.958333333333333</v>
      </c>
      <c r="X30" s="41"/>
      <c r="Y30" s="41">
        <f t="shared" si="5"/>
        <v>6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 t="e">
        <f ca="1">OFFSET(INDIRECT("'"&amp;SUBSTITUTE($B$3,"'","''")&amp;"'!C4"),MATCH($B$2,INDIRECT("'"&amp;SUBSTITUTE($B$3,"'","''")&amp;"'!$C$5:$C$6"),0),2,1,1)</f>
        <v>#REF!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23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K29-Course!C25</f>
        <v>9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D9:D10"/>
    <mergeCell ref="E9:H9"/>
    <mergeCell ref="I9:I10"/>
    <mergeCell ref="J9:R9"/>
    <mergeCell ref="B2:R2"/>
    <mergeCell ref="B3:R3"/>
    <mergeCell ref="B5:D5"/>
    <mergeCell ref="B8:B10"/>
    <mergeCell ref="C8:C10"/>
    <mergeCell ref="D8:H8"/>
    <mergeCell ref="I8:R8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939DDE-A6D7-4D07-9C07-7FA94517C6D0}">
  <dimension ref="A1"/>
  <sheetViews>
    <sheetView showGridLines="0" workbookViewId="0">
      <selection activeCell="E19" sqref="E19"/>
    </sheetView>
  </sheetViews>
  <sheetFormatPr defaultRowHeight="14.4" x14ac:dyDescent="0.3"/>
  <sheetData/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1"/>
  <dimension ref="A1:Y200"/>
  <sheetViews>
    <sheetView zoomScaleNormal="100" workbookViewId="0">
      <pane ySplit="1" topLeftCell="A2" activePane="bottomLeft" state="frozen"/>
      <selection sqref="A1:O1"/>
      <selection pane="bottomLeft" activeCell="G107" sqref="G107"/>
    </sheetView>
  </sheetViews>
  <sheetFormatPr defaultColWidth="9.109375" defaultRowHeight="14.4" x14ac:dyDescent="0.3"/>
  <cols>
    <col min="1" max="1" width="9.109375" customWidth="1"/>
    <col min="2" max="2" width="22.88671875" customWidth="1"/>
    <col min="3" max="3" width="22.88671875" hidden="1" customWidth="1"/>
    <col min="4" max="4" width="15" customWidth="1"/>
    <col min="5" max="6" width="9.109375" hidden="1" customWidth="1"/>
    <col min="7" max="7" width="24.33203125" customWidth="1"/>
    <col min="8" max="9" width="9.109375" hidden="1" customWidth="1"/>
    <col min="10" max="10" width="15" customWidth="1"/>
    <col min="11" max="11" width="22.88671875" hidden="1" customWidth="1"/>
    <col min="12" max="12" width="22.88671875" customWidth="1"/>
    <col min="14" max="14" width="9.109375" customWidth="1"/>
    <col min="15" max="15" width="22.88671875" customWidth="1"/>
    <col min="16" max="16" width="22.88671875" hidden="1" customWidth="1"/>
    <col min="17" max="17" width="15" customWidth="1"/>
    <col min="18" max="19" width="9.109375" hidden="1" customWidth="1"/>
    <col min="20" max="20" width="24.33203125" customWidth="1"/>
    <col min="21" max="22" width="9.109375" hidden="1" customWidth="1"/>
    <col min="23" max="23" width="15" customWidth="1"/>
    <col min="24" max="24" width="22.88671875" hidden="1" customWidth="1"/>
    <col min="25" max="25" width="22.88671875" customWidth="1"/>
  </cols>
  <sheetData>
    <row r="1" spans="1:25" ht="21" x14ac:dyDescent="0.4">
      <c r="A1" s="214" t="s">
        <v>30</v>
      </c>
      <c r="B1" s="214"/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3"/>
      <c r="N1" s="214" t="s">
        <v>31</v>
      </c>
      <c r="O1" s="214"/>
      <c r="P1" s="214"/>
      <c r="Q1" s="214"/>
      <c r="R1" s="214"/>
      <c r="S1" s="214"/>
      <c r="T1" s="214"/>
      <c r="U1" s="214"/>
      <c r="V1" s="214"/>
      <c r="W1" s="214"/>
      <c r="X1" s="214"/>
      <c r="Y1" s="214"/>
    </row>
    <row r="3" spans="1:25" ht="21" x14ac:dyDescent="0.4">
      <c r="A3" s="211" t="s">
        <v>179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N3" s="211" t="s">
        <v>179</v>
      </c>
      <c r="O3" s="211"/>
      <c r="P3" s="211"/>
      <c r="Q3" s="211"/>
      <c r="R3" s="211"/>
      <c r="S3" s="211"/>
      <c r="T3" s="211"/>
      <c r="U3" s="211"/>
      <c r="V3" s="211"/>
      <c r="W3" s="211"/>
      <c r="X3" s="211"/>
      <c r="Y3" s="211"/>
    </row>
    <row r="5" spans="1:25" x14ac:dyDescent="0.3">
      <c r="A5" s="212" t="s">
        <v>45</v>
      </c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212"/>
      <c r="N5" s="212" t="s">
        <v>49</v>
      </c>
      <c r="O5" s="212"/>
      <c r="P5" s="212"/>
      <c r="Q5" s="212"/>
      <c r="R5" s="212"/>
      <c r="S5" s="212"/>
      <c r="T5" s="212"/>
      <c r="U5" s="212"/>
      <c r="V5" s="212"/>
      <c r="W5" s="212"/>
      <c r="X5" s="212"/>
      <c r="Y5" s="212"/>
    </row>
    <row r="6" spans="1:25" x14ac:dyDescent="0.3">
      <c r="A6" s="4" t="s">
        <v>44</v>
      </c>
      <c r="B6" s="5" t="s">
        <v>74</v>
      </c>
      <c r="C6" s="6" t="s">
        <v>78</v>
      </c>
      <c r="D6" s="6" t="s">
        <v>47</v>
      </c>
      <c r="E6" s="6" t="s">
        <v>46</v>
      </c>
      <c r="F6" s="4" t="s">
        <v>17</v>
      </c>
      <c r="G6" s="6" t="s">
        <v>66</v>
      </c>
      <c r="H6" s="4" t="s">
        <v>17</v>
      </c>
      <c r="I6" s="6" t="s">
        <v>46</v>
      </c>
      <c r="J6" s="6" t="s">
        <v>47</v>
      </c>
      <c r="K6" s="6" t="s">
        <v>78</v>
      </c>
      <c r="L6" s="5" t="s">
        <v>74</v>
      </c>
      <c r="N6" s="4" t="s">
        <v>44</v>
      </c>
      <c r="O6" s="5" t="s">
        <v>74</v>
      </c>
      <c r="P6" s="6" t="s">
        <v>78</v>
      </c>
      <c r="Q6" s="6" t="s">
        <v>47</v>
      </c>
      <c r="R6" s="6" t="s">
        <v>46</v>
      </c>
      <c r="S6" s="4" t="s">
        <v>17</v>
      </c>
      <c r="T6" s="6" t="s">
        <v>66</v>
      </c>
      <c r="U6" s="4" t="s">
        <v>17</v>
      </c>
      <c r="V6" s="6" t="s">
        <v>46</v>
      </c>
      <c r="W6" s="6" t="s">
        <v>47</v>
      </c>
      <c r="X6" s="6" t="s">
        <v>78</v>
      </c>
      <c r="Y6" s="5" t="s">
        <v>73</v>
      </c>
    </row>
    <row r="7" spans="1:25" x14ac:dyDescent="0.3">
      <c r="A7">
        <v>1</v>
      </c>
      <c r="B7" s="7" t="e">
        <f ca="1">INDIRECT("'"&amp;SUBSTITUTE(OFFSET(B7,0-A7,0,1,1),"'","''")&amp;"'!$G$"&amp;A7+10)</f>
        <v>#REF!</v>
      </c>
      <c r="C7" s="7" t="e">
        <f ca="1">INDIRECT("'"&amp;SUBSTITUTE(OFFSET(B7,0-A7,0,1,1),"'","''")&amp;"'!$H$"&amp;A7+10)</f>
        <v>#REF!</v>
      </c>
      <c r="D7" s="8" t="e">
        <f ca="1">IF(OR(LEFT(D6,3)="Won",LEFT(D6,4)="Lost",D6=""),"",IF(F7=0,"All Square",IF(F7&gt;(18-A7),"Won "&amp;F7&amp;" &amp; "&amp;(18-A7),IF(F7&lt;(A7-18),"Lost "&amp;-F7&amp;" &amp; "&amp;(18-A7),IF(F7&gt;0,F7&amp;" Up",-F7&amp;" Down")))))</f>
        <v>#REF!</v>
      </c>
      <c r="E7" s="9" t="e">
        <f ca="1">IF(OR(LEFT(D7,3)="Won",LEFT(D7,4)="Lost",D7="Halved"),"Result","")</f>
        <v>#REF!</v>
      </c>
      <c r="F7" s="10" t="e">
        <f ca="1">IF(G7="Halved",0,IF(G7=OFFSET(B7,0-A7,0,1,1),1,-1))</f>
        <v>#REF!</v>
      </c>
      <c r="G7" s="9" t="e">
        <f ca="1">IF(B7=L7,"Halved",IF(B7&gt;L7,OFFSET(B7,0-A7,0,1,1),OFFSET(L7,0-A7,0,1,1)))</f>
        <v>#REF!</v>
      </c>
      <c r="H7" s="10" t="e">
        <f ca="1">IF(G7="Halved",0,IF(G7=OFFSET(L7,0-A7,0,1,1),1,-1))</f>
        <v>#REF!</v>
      </c>
      <c r="I7" s="9" t="e">
        <f ca="1">IF(OR(LEFT(J7,3)="Won",LEFT(J7,4)="Lost",J7="Halved"),"Result","")</f>
        <v>#REF!</v>
      </c>
      <c r="J7" s="11" t="e">
        <f ca="1">IF(OR(LEFT(J6,3)="Won",LEFT(J6,4)="Lost",J6=""),"",IF(H7=0,"All Square",IF(H7&gt;(18-A7),"Won "&amp;H7&amp;" &amp; "&amp;(18-A7),IF(H7&lt;(A7-18),"Lost "&amp;-H7&amp;" &amp; "&amp;(18-A7),IF(H7&gt;0,H7&amp;" Up",-H7&amp;" Down")))))</f>
        <v>#REF!</v>
      </c>
      <c r="K7" s="7" t="e">
        <f ca="1">INDIRECT("'"&amp;SUBSTITUTE(OFFSET(L7,0-A7,0,1,1),"'","''")&amp;"'!$H$"&amp;A7+10)</f>
        <v>#REF!</v>
      </c>
      <c r="L7" s="7" t="e">
        <f ca="1">INDIRECT("'"&amp;SUBSTITUTE(OFFSET(L7,0-A7,0,1,1),"'","''")&amp;"'!$G$"&amp;A7+10)</f>
        <v>#REF!</v>
      </c>
      <c r="N7">
        <v>1</v>
      </c>
      <c r="O7" s="7" t="e">
        <f ca="1">INDIRECT("'"&amp;SUBSTITUTE(OFFSET(O7,0-N7,0,1,1),"'","''")&amp;"'!$Q$"&amp;N7+10)</f>
        <v>#REF!</v>
      </c>
      <c r="P7" s="7" t="e">
        <f ca="1">INDIRECT("'"&amp;SUBSTITUTE(OFFSET(O7,0-N7,0,1,1),"'","''")&amp;"'!$R$"&amp;N7+10)</f>
        <v>#REF!</v>
      </c>
      <c r="Q7" s="8" t="e">
        <f ca="1">IF(OR(LEFT(Q6,3)="Won",LEFT(Q6,4)="Lost",Q6=""),"",IF(S7=0,"All Square",IF(S7&gt;(18-N7),"Won "&amp;S7&amp;" &amp; "&amp;(18-N7),IF(S7&lt;(N7-18),"Lost "&amp;-S7&amp;" &amp; "&amp;(18-N7),IF(S7&gt;0,S7&amp;" Up",-S7&amp;" Down")))))</f>
        <v>#REF!</v>
      </c>
      <c r="R7" s="9" t="e">
        <f ca="1">IF(OR(LEFT(Q7,3)="Won",LEFT(Q7,4)="Lost",Q7="Halved"),"Result","")</f>
        <v>#REF!</v>
      </c>
      <c r="S7" s="10" t="e">
        <f ca="1">IF(T7="Halved",0,IF(T7=OFFSET(O7,0-N7,0,1,1),1,-1))</f>
        <v>#REF!</v>
      </c>
      <c r="T7" s="9" t="e">
        <f ca="1">IF(O7=Y7,"Halved",IF(O7&gt;Y7,OFFSET(O7,0-N7,0,1,1),OFFSET(Y7,0-N7,0,1,1)))</f>
        <v>#REF!</v>
      </c>
      <c r="U7" s="10" t="e">
        <f ca="1">IF(T7="Halved",0,IF(T7=OFFSET(Y7,0-N7,0,1,1),1,-1))</f>
        <v>#REF!</v>
      </c>
      <c r="V7" s="9" t="e">
        <f ca="1">IF(OR(LEFT(W7,3)="Won",LEFT(W7,4)="Lost",W7="Halved"),"Result","")</f>
        <v>#REF!</v>
      </c>
      <c r="W7" s="11" t="e">
        <f ca="1">IF(OR(LEFT(W6,3)="Won",LEFT(W6,4)="Lost",W6=""),"",IF(U7=0,"All Square",IF(U7&gt;(18-N7),"Won "&amp;U7&amp;" &amp; "&amp;(18-N7),IF(U7&lt;(N7-18),"Lost "&amp;-U7&amp;" &amp; "&amp;(18-N7),IF(U7&gt;0,U7&amp;" Up",-U7&amp;" Down")))))</f>
        <v>#REF!</v>
      </c>
      <c r="X7" s="7" t="str">
        <f ca="1">INDIRECT("'"&amp;SUBSTITUTE(OFFSET(Y7,0-N7,0,1,1),"'","''")&amp;"'!$R$"&amp;N7+10)</f>
        <v/>
      </c>
      <c r="Y7" s="7" t="str">
        <f ca="1">INDIRECT("'"&amp;SUBSTITUTE(OFFSET(Y7,0-N7,0,1,1),"'","''")&amp;"'!$Q$"&amp;N7+10)</f>
        <v/>
      </c>
    </row>
    <row r="8" spans="1:25" x14ac:dyDescent="0.3">
      <c r="A8">
        <v>2</v>
      </c>
      <c r="B8" s="7" t="e">
        <f t="shared" ref="B8:B24" ca="1" si="0">INDIRECT("'"&amp;SUBSTITUTE(OFFSET(B8,0-A8,0,1,1),"'","''")&amp;"'!$G$"&amp;A8+10)</f>
        <v>#REF!</v>
      </c>
      <c r="C8" s="7" t="e">
        <f t="shared" ref="C8:C24" ca="1" si="1">INDIRECT("'"&amp;SUBSTITUTE(OFFSET(B8,0-A8,0,1,1),"'","''")&amp;"'!$H$"&amp;A8+10)</f>
        <v>#REF!</v>
      </c>
      <c r="D8" s="8" t="e">
        <f t="shared" ref="D8:D23" ca="1" si="2">IF(OR(LEFT(D7,3)="Won",LEFT(D7,4)="Lost",D7=""),"",IF(F8=0,"All Square",IF(F8&gt;(18-A8),"Won "&amp;F8&amp;" &amp; "&amp;(18-A8),IF(F8&lt;(A8-18),"Lost "&amp;-F8&amp;" &amp; "&amp;(18-A8),IF(F8&gt;0,F8&amp;" Up",-F8&amp;" Down")))))</f>
        <v>#REF!</v>
      </c>
      <c r="E8" s="9" t="e">
        <f t="shared" ref="E8:E23" ca="1" si="3">IF(OR(LEFT(D8,3)="Won",LEFT(D8,4)="Lost",D8="Halved"),"Result","")</f>
        <v>#REF!</v>
      </c>
      <c r="F8" s="10" t="e">
        <f ca="1">IF(G8="Halved",F7,IF(G8=OFFSET(B8,0-A8,0,1,1),F7+1,F7-1))</f>
        <v>#REF!</v>
      </c>
      <c r="G8" s="9" t="e">
        <f t="shared" ref="G8:G24" ca="1" si="4">IF(B8=L8,"Halved",IF(B8&gt;L8,OFFSET(B8,0-A8,0,1,1),OFFSET(L8,0-A8,0,1,1)))</f>
        <v>#REF!</v>
      </c>
      <c r="H8" s="10" t="e">
        <f t="shared" ref="H8:H24" ca="1" si="5">IF(G8="Halved",H7,IF(G8=OFFSET(L8,0-A8,0,1,1),H7+1,H7-1))</f>
        <v>#REF!</v>
      </c>
      <c r="I8" s="9" t="e">
        <f t="shared" ref="I8:I24" ca="1" si="6">IF(OR(LEFT(J8,3)="Won",LEFT(J8,4)="Lost",J8="Halved"),"Result","")</f>
        <v>#REF!</v>
      </c>
      <c r="J8" s="11" t="e">
        <f t="shared" ref="J8:J23" ca="1" si="7">IF(OR(LEFT(J7,3)="Won",LEFT(J7,4)="Lost",J7=""),"",IF(H8=0,"All Square",IF(H8&gt;(18-A8),"Won "&amp;H8&amp;" &amp; "&amp;(18-A8),IF(H8&lt;(A8-18),"Lost "&amp;-H8&amp;" &amp; "&amp;(18-A8),IF(H8&gt;0,H8&amp;" Up",-H8&amp;" Down")))))</f>
        <v>#REF!</v>
      </c>
      <c r="K8" s="7" t="e">
        <f t="shared" ref="K8:K24" ca="1" si="8">INDIRECT("'"&amp;SUBSTITUTE(OFFSET(L8,0-A8,0,1,1),"'","''")&amp;"'!$H$"&amp;A8+10)</f>
        <v>#REF!</v>
      </c>
      <c r="L8" s="7" t="e">
        <f t="shared" ref="L8:L24" ca="1" si="9">INDIRECT("'"&amp;SUBSTITUTE(OFFSET(L8,0-A8,0,1,1),"'","''")&amp;"'!$G$"&amp;A8+10)</f>
        <v>#REF!</v>
      </c>
      <c r="N8">
        <v>2</v>
      </c>
      <c r="O8" s="7" t="e">
        <f t="shared" ref="O8:O24" ca="1" si="10">INDIRECT("'"&amp;SUBSTITUTE(OFFSET(O8,0-N8,0,1,1),"'","''")&amp;"'!$Q$"&amp;N8+10)</f>
        <v>#REF!</v>
      </c>
      <c r="P8" s="7" t="e">
        <f t="shared" ref="P8:P24" ca="1" si="11">INDIRECT("'"&amp;SUBSTITUTE(OFFSET(O8,0-N8,0,1,1),"'","''")&amp;"'!$R$"&amp;N8+10)</f>
        <v>#REF!</v>
      </c>
      <c r="Q8" s="8" t="e">
        <f t="shared" ref="Q8:Q23" ca="1" si="12">IF(OR(LEFT(Q7,3)="Won",LEFT(Q7,4)="Lost",Q7=""),"",IF(S8=0,"All Square",IF(S8&gt;(18-N8),"Won "&amp;S8&amp;" &amp; "&amp;(18-N8),IF(S8&lt;(N8-18),"Lost "&amp;-S8&amp;" &amp; "&amp;(18-N8),IF(S8&gt;0,S8&amp;" Up",-S8&amp;" Down")))))</f>
        <v>#REF!</v>
      </c>
      <c r="R8" s="9" t="e">
        <f t="shared" ref="R8:R23" ca="1" si="13">IF(OR(LEFT(Q8,3)="Won",LEFT(Q8,4)="Lost",Q8="Halved"),"Result","")</f>
        <v>#REF!</v>
      </c>
      <c r="S8" s="10" t="e">
        <f ca="1">IF(T8="Halved",S7,IF(T8=OFFSET(O8,0-N8,0,1,1),S7+1,S7-1))</f>
        <v>#REF!</v>
      </c>
      <c r="T8" s="9" t="e">
        <f t="shared" ref="T8:T24" ca="1" si="14">IF(O8=Y8,"Halved",IF(O8&gt;Y8,OFFSET(O8,0-N8,0,1,1),OFFSET(Y8,0-N8,0,1,1)))</f>
        <v>#REF!</v>
      </c>
      <c r="U8" s="10" t="e">
        <f t="shared" ref="U8:U24" ca="1" si="15">IF(T8="Halved",U7,IF(T8=OFFSET(Y8,0-N8,0,1,1),U7+1,U7-1))</f>
        <v>#REF!</v>
      </c>
      <c r="V8" s="9" t="e">
        <f t="shared" ref="V8:V24" ca="1" si="16">IF(OR(LEFT(W8,3)="Won",LEFT(W8,4)="Lost",W8="Halved"),"Result","")</f>
        <v>#REF!</v>
      </c>
      <c r="W8" s="11" t="e">
        <f t="shared" ref="W8:W23" ca="1" si="17">IF(OR(LEFT(W7,3)="Won",LEFT(W7,4)="Lost",W7=""),"",IF(U8=0,"All Square",IF(U8&gt;(18-N8),"Won "&amp;U8&amp;" &amp; "&amp;(18-N8),IF(U8&lt;(N8-18),"Lost "&amp;-U8&amp;" &amp; "&amp;(18-N8),IF(U8&gt;0,U8&amp;" Up",-U8&amp;" Down")))))</f>
        <v>#REF!</v>
      </c>
      <c r="X8" s="7" t="str">
        <f t="shared" ref="X8:X24" ca="1" si="18">INDIRECT("'"&amp;SUBSTITUTE(OFFSET(Y8,0-N8,0,1,1),"'","''")&amp;"'!$R$"&amp;N8+10)</f>
        <v/>
      </c>
      <c r="Y8" s="7" t="str">
        <f t="shared" ref="Y8:Y24" ca="1" si="19">INDIRECT("'"&amp;SUBSTITUTE(OFFSET(Y8,0-N8,0,1,1),"'","''")&amp;"'!$Q$"&amp;N8+10)</f>
        <v/>
      </c>
    </row>
    <row r="9" spans="1:25" x14ac:dyDescent="0.3">
      <c r="A9">
        <v>3</v>
      </c>
      <c r="B9" s="7" t="e">
        <f t="shared" ca="1" si="0"/>
        <v>#REF!</v>
      </c>
      <c r="C9" s="7" t="e">
        <f t="shared" ca="1" si="1"/>
        <v>#REF!</v>
      </c>
      <c r="D9" s="8" t="e">
        <f t="shared" ca="1" si="2"/>
        <v>#REF!</v>
      </c>
      <c r="E9" s="9" t="e">
        <f t="shared" ca="1" si="3"/>
        <v>#REF!</v>
      </c>
      <c r="F9" s="10" t="e">
        <f t="shared" ref="F9:F23" ca="1" si="20">IF(G9="Halved",F8,IF(G9=OFFSET(B9,0-A9,0,1,1),F8+1,F8-1))</f>
        <v>#REF!</v>
      </c>
      <c r="G9" s="9" t="e">
        <f t="shared" ca="1" si="4"/>
        <v>#REF!</v>
      </c>
      <c r="H9" s="10" t="e">
        <f t="shared" ca="1" si="5"/>
        <v>#REF!</v>
      </c>
      <c r="I9" s="9" t="e">
        <f t="shared" ca="1" si="6"/>
        <v>#REF!</v>
      </c>
      <c r="J9" s="11" t="e">
        <f t="shared" ca="1" si="7"/>
        <v>#REF!</v>
      </c>
      <c r="K9" s="7" t="e">
        <f t="shared" ca="1" si="8"/>
        <v>#REF!</v>
      </c>
      <c r="L9" s="7" t="e">
        <f t="shared" ca="1" si="9"/>
        <v>#REF!</v>
      </c>
      <c r="N9">
        <v>3</v>
      </c>
      <c r="O9" s="7" t="e">
        <f t="shared" ca="1" si="10"/>
        <v>#REF!</v>
      </c>
      <c r="P9" s="7" t="e">
        <f t="shared" ca="1" si="11"/>
        <v>#REF!</v>
      </c>
      <c r="Q9" s="8" t="e">
        <f t="shared" ca="1" si="12"/>
        <v>#REF!</v>
      </c>
      <c r="R9" s="9" t="e">
        <f t="shared" ca="1" si="13"/>
        <v>#REF!</v>
      </c>
      <c r="S9" s="10" t="e">
        <f t="shared" ref="S9:S23" ca="1" si="21">IF(T9="Halved",S8,IF(T9=OFFSET(O9,0-N9,0,1,1),S8+1,S8-1))</f>
        <v>#REF!</v>
      </c>
      <c r="T9" s="9" t="e">
        <f t="shared" ca="1" si="14"/>
        <v>#REF!</v>
      </c>
      <c r="U9" s="10" t="e">
        <f t="shared" ca="1" si="15"/>
        <v>#REF!</v>
      </c>
      <c r="V9" s="9" t="e">
        <f t="shared" ca="1" si="16"/>
        <v>#REF!</v>
      </c>
      <c r="W9" s="11" t="e">
        <f t="shared" ca="1" si="17"/>
        <v>#REF!</v>
      </c>
      <c r="X9" s="7" t="str">
        <f t="shared" ca="1" si="18"/>
        <v/>
      </c>
      <c r="Y9" s="7" t="str">
        <f t="shared" ca="1" si="19"/>
        <v/>
      </c>
    </row>
    <row r="10" spans="1:25" x14ac:dyDescent="0.3">
      <c r="A10">
        <v>4</v>
      </c>
      <c r="B10" s="7" t="e">
        <f t="shared" ca="1" si="0"/>
        <v>#REF!</v>
      </c>
      <c r="C10" s="7" t="e">
        <f t="shared" ca="1" si="1"/>
        <v>#REF!</v>
      </c>
      <c r="D10" s="8" t="e">
        <f t="shared" ca="1" si="2"/>
        <v>#REF!</v>
      </c>
      <c r="E10" s="9" t="e">
        <f t="shared" ca="1" si="3"/>
        <v>#REF!</v>
      </c>
      <c r="F10" s="10" t="e">
        <f t="shared" ca="1" si="20"/>
        <v>#REF!</v>
      </c>
      <c r="G10" s="9" t="e">
        <f t="shared" ca="1" si="4"/>
        <v>#REF!</v>
      </c>
      <c r="H10" s="10" t="e">
        <f t="shared" ca="1" si="5"/>
        <v>#REF!</v>
      </c>
      <c r="I10" s="9" t="e">
        <f t="shared" ca="1" si="6"/>
        <v>#REF!</v>
      </c>
      <c r="J10" s="11" t="e">
        <f t="shared" ca="1" si="7"/>
        <v>#REF!</v>
      </c>
      <c r="K10" s="7" t="e">
        <f t="shared" ca="1" si="8"/>
        <v>#REF!</v>
      </c>
      <c r="L10" s="7" t="e">
        <f t="shared" ca="1" si="9"/>
        <v>#REF!</v>
      </c>
      <c r="N10">
        <v>4</v>
      </c>
      <c r="O10" s="7" t="e">
        <f t="shared" ca="1" si="10"/>
        <v>#REF!</v>
      </c>
      <c r="P10" s="7" t="e">
        <f t="shared" ca="1" si="11"/>
        <v>#REF!</v>
      </c>
      <c r="Q10" s="8" t="e">
        <f t="shared" ca="1" si="12"/>
        <v>#REF!</v>
      </c>
      <c r="R10" s="9" t="e">
        <f t="shared" ca="1" si="13"/>
        <v>#REF!</v>
      </c>
      <c r="S10" s="10" t="e">
        <f t="shared" ca="1" si="21"/>
        <v>#REF!</v>
      </c>
      <c r="T10" s="9" t="e">
        <f t="shared" ca="1" si="14"/>
        <v>#REF!</v>
      </c>
      <c r="U10" s="10" t="e">
        <f t="shared" ca="1" si="15"/>
        <v>#REF!</v>
      </c>
      <c r="V10" s="9" t="e">
        <f t="shared" ca="1" si="16"/>
        <v>#REF!</v>
      </c>
      <c r="W10" s="11" t="e">
        <f t="shared" ca="1" si="17"/>
        <v>#REF!</v>
      </c>
      <c r="X10" s="7" t="str">
        <f t="shared" ca="1" si="18"/>
        <v/>
      </c>
      <c r="Y10" s="7" t="str">
        <f t="shared" ca="1" si="19"/>
        <v/>
      </c>
    </row>
    <row r="11" spans="1:25" x14ac:dyDescent="0.3">
      <c r="A11">
        <v>5</v>
      </c>
      <c r="B11" s="7" t="e">
        <f t="shared" ca="1" si="0"/>
        <v>#REF!</v>
      </c>
      <c r="C11" s="7" t="e">
        <f t="shared" ca="1" si="1"/>
        <v>#REF!</v>
      </c>
      <c r="D11" s="8" t="e">
        <f t="shared" ca="1" si="2"/>
        <v>#REF!</v>
      </c>
      <c r="E11" s="9" t="e">
        <f t="shared" ca="1" si="3"/>
        <v>#REF!</v>
      </c>
      <c r="F11" s="10" t="e">
        <f t="shared" ca="1" si="20"/>
        <v>#REF!</v>
      </c>
      <c r="G11" s="9" t="e">
        <f t="shared" ca="1" si="4"/>
        <v>#REF!</v>
      </c>
      <c r="H11" s="10" t="e">
        <f t="shared" ca="1" si="5"/>
        <v>#REF!</v>
      </c>
      <c r="I11" s="9" t="e">
        <f t="shared" ca="1" si="6"/>
        <v>#REF!</v>
      </c>
      <c r="J11" s="11" t="e">
        <f t="shared" ca="1" si="7"/>
        <v>#REF!</v>
      </c>
      <c r="K11" s="7" t="e">
        <f t="shared" ca="1" si="8"/>
        <v>#REF!</v>
      </c>
      <c r="L11" s="7" t="e">
        <f t="shared" ca="1" si="9"/>
        <v>#REF!</v>
      </c>
      <c r="N11">
        <v>5</v>
      </c>
      <c r="O11" s="7" t="e">
        <f t="shared" ca="1" si="10"/>
        <v>#REF!</v>
      </c>
      <c r="P11" s="7" t="e">
        <f t="shared" ca="1" si="11"/>
        <v>#REF!</v>
      </c>
      <c r="Q11" s="8" t="e">
        <f t="shared" ca="1" si="12"/>
        <v>#REF!</v>
      </c>
      <c r="R11" s="9" t="e">
        <f t="shared" ca="1" si="13"/>
        <v>#REF!</v>
      </c>
      <c r="S11" s="10" t="e">
        <f t="shared" ca="1" si="21"/>
        <v>#REF!</v>
      </c>
      <c r="T11" s="9" t="e">
        <f t="shared" ca="1" si="14"/>
        <v>#REF!</v>
      </c>
      <c r="U11" s="10" t="e">
        <f t="shared" ca="1" si="15"/>
        <v>#REF!</v>
      </c>
      <c r="V11" s="9" t="e">
        <f t="shared" ca="1" si="16"/>
        <v>#REF!</v>
      </c>
      <c r="W11" s="11" t="e">
        <f t="shared" ca="1" si="17"/>
        <v>#REF!</v>
      </c>
      <c r="X11" s="7" t="str">
        <f t="shared" ca="1" si="18"/>
        <v/>
      </c>
      <c r="Y11" s="7" t="str">
        <f t="shared" ca="1" si="19"/>
        <v/>
      </c>
    </row>
    <row r="12" spans="1:25" x14ac:dyDescent="0.3">
      <c r="A12">
        <v>6</v>
      </c>
      <c r="B12" s="7" t="e">
        <f t="shared" ca="1" si="0"/>
        <v>#REF!</v>
      </c>
      <c r="C12" s="7" t="e">
        <f t="shared" ca="1" si="1"/>
        <v>#REF!</v>
      </c>
      <c r="D12" s="8" t="e">
        <f t="shared" ca="1" si="2"/>
        <v>#REF!</v>
      </c>
      <c r="E12" s="9" t="e">
        <f t="shared" ca="1" si="3"/>
        <v>#REF!</v>
      </c>
      <c r="F12" s="10" t="e">
        <f t="shared" ca="1" si="20"/>
        <v>#REF!</v>
      </c>
      <c r="G12" s="9" t="e">
        <f t="shared" ca="1" si="4"/>
        <v>#REF!</v>
      </c>
      <c r="H12" s="10" t="e">
        <f t="shared" ca="1" si="5"/>
        <v>#REF!</v>
      </c>
      <c r="I12" s="9" t="e">
        <f t="shared" ca="1" si="6"/>
        <v>#REF!</v>
      </c>
      <c r="J12" s="11" t="e">
        <f t="shared" ca="1" si="7"/>
        <v>#REF!</v>
      </c>
      <c r="K12" s="7" t="e">
        <f t="shared" ca="1" si="8"/>
        <v>#REF!</v>
      </c>
      <c r="L12" s="7" t="e">
        <f t="shared" ca="1" si="9"/>
        <v>#REF!</v>
      </c>
      <c r="N12">
        <v>6</v>
      </c>
      <c r="O12" s="7" t="e">
        <f t="shared" ca="1" si="10"/>
        <v>#REF!</v>
      </c>
      <c r="P12" s="7" t="e">
        <f t="shared" ca="1" si="11"/>
        <v>#REF!</v>
      </c>
      <c r="Q12" s="8" t="e">
        <f t="shared" ca="1" si="12"/>
        <v>#REF!</v>
      </c>
      <c r="R12" s="9" t="e">
        <f t="shared" ca="1" si="13"/>
        <v>#REF!</v>
      </c>
      <c r="S12" s="10" t="e">
        <f t="shared" ca="1" si="21"/>
        <v>#REF!</v>
      </c>
      <c r="T12" s="9" t="e">
        <f t="shared" ca="1" si="14"/>
        <v>#REF!</v>
      </c>
      <c r="U12" s="10" t="e">
        <f t="shared" ca="1" si="15"/>
        <v>#REF!</v>
      </c>
      <c r="V12" s="9" t="e">
        <f t="shared" ca="1" si="16"/>
        <v>#REF!</v>
      </c>
      <c r="W12" s="11" t="e">
        <f t="shared" ca="1" si="17"/>
        <v>#REF!</v>
      </c>
      <c r="X12" s="7" t="str">
        <f t="shared" ca="1" si="18"/>
        <v/>
      </c>
      <c r="Y12" s="7" t="str">
        <f t="shared" ca="1" si="19"/>
        <v/>
      </c>
    </row>
    <row r="13" spans="1:25" x14ac:dyDescent="0.3">
      <c r="A13">
        <v>7</v>
      </c>
      <c r="B13" s="7" t="e">
        <f t="shared" ca="1" si="0"/>
        <v>#REF!</v>
      </c>
      <c r="C13" s="7" t="e">
        <f t="shared" ca="1" si="1"/>
        <v>#REF!</v>
      </c>
      <c r="D13" s="8" t="e">
        <f t="shared" ca="1" si="2"/>
        <v>#REF!</v>
      </c>
      <c r="E13" s="9" t="e">
        <f t="shared" ca="1" si="3"/>
        <v>#REF!</v>
      </c>
      <c r="F13" s="10" t="e">
        <f t="shared" ca="1" si="20"/>
        <v>#REF!</v>
      </c>
      <c r="G13" s="9" t="e">
        <f t="shared" ca="1" si="4"/>
        <v>#REF!</v>
      </c>
      <c r="H13" s="10" t="e">
        <f t="shared" ca="1" si="5"/>
        <v>#REF!</v>
      </c>
      <c r="I13" s="9" t="e">
        <f t="shared" ca="1" si="6"/>
        <v>#REF!</v>
      </c>
      <c r="J13" s="11" t="e">
        <f t="shared" ca="1" si="7"/>
        <v>#REF!</v>
      </c>
      <c r="K13" s="7" t="e">
        <f t="shared" ca="1" si="8"/>
        <v>#REF!</v>
      </c>
      <c r="L13" s="7" t="e">
        <f t="shared" ca="1" si="9"/>
        <v>#REF!</v>
      </c>
      <c r="N13">
        <v>7</v>
      </c>
      <c r="O13" s="7" t="e">
        <f t="shared" ca="1" si="10"/>
        <v>#REF!</v>
      </c>
      <c r="P13" s="7" t="e">
        <f t="shared" ca="1" si="11"/>
        <v>#REF!</v>
      </c>
      <c r="Q13" s="8" t="e">
        <f t="shared" ca="1" si="12"/>
        <v>#REF!</v>
      </c>
      <c r="R13" s="9" t="e">
        <f t="shared" ca="1" si="13"/>
        <v>#REF!</v>
      </c>
      <c r="S13" s="10" t="e">
        <f t="shared" ca="1" si="21"/>
        <v>#REF!</v>
      </c>
      <c r="T13" s="9" t="e">
        <f t="shared" ca="1" si="14"/>
        <v>#REF!</v>
      </c>
      <c r="U13" s="10" t="e">
        <f t="shared" ca="1" si="15"/>
        <v>#REF!</v>
      </c>
      <c r="V13" s="9" t="e">
        <f t="shared" ca="1" si="16"/>
        <v>#REF!</v>
      </c>
      <c r="W13" s="11" t="e">
        <f t="shared" ca="1" si="17"/>
        <v>#REF!</v>
      </c>
      <c r="X13" s="7" t="str">
        <f t="shared" ca="1" si="18"/>
        <v/>
      </c>
      <c r="Y13" s="7" t="str">
        <f t="shared" ca="1" si="19"/>
        <v/>
      </c>
    </row>
    <row r="14" spans="1:25" x14ac:dyDescent="0.3">
      <c r="A14">
        <v>8</v>
      </c>
      <c r="B14" s="7" t="e">
        <f t="shared" ca="1" si="0"/>
        <v>#REF!</v>
      </c>
      <c r="C14" s="7" t="e">
        <f t="shared" ca="1" si="1"/>
        <v>#REF!</v>
      </c>
      <c r="D14" s="8" t="e">
        <f t="shared" ca="1" si="2"/>
        <v>#REF!</v>
      </c>
      <c r="E14" s="9" t="e">
        <f t="shared" ca="1" si="3"/>
        <v>#REF!</v>
      </c>
      <c r="F14" s="10" t="e">
        <f t="shared" ca="1" si="20"/>
        <v>#REF!</v>
      </c>
      <c r="G14" s="9" t="e">
        <f t="shared" ca="1" si="4"/>
        <v>#REF!</v>
      </c>
      <c r="H14" s="10" t="e">
        <f t="shared" ca="1" si="5"/>
        <v>#REF!</v>
      </c>
      <c r="I14" s="9" t="e">
        <f t="shared" ca="1" si="6"/>
        <v>#REF!</v>
      </c>
      <c r="J14" s="11" t="e">
        <f t="shared" ca="1" si="7"/>
        <v>#REF!</v>
      </c>
      <c r="K14" s="7" t="e">
        <f t="shared" ca="1" si="8"/>
        <v>#REF!</v>
      </c>
      <c r="L14" s="7" t="e">
        <f t="shared" ca="1" si="9"/>
        <v>#REF!</v>
      </c>
      <c r="N14">
        <v>8</v>
      </c>
      <c r="O14" s="7" t="e">
        <f t="shared" ca="1" si="10"/>
        <v>#REF!</v>
      </c>
      <c r="P14" s="7" t="e">
        <f t="shared" ca="1" si="11"/>
        <v>#REF!</v>
      </c>
      <c r="Q14" s="8" t="e">
        <f t="shared" ca="1" si="12"/>
        <v>#REF!</v>
      </c>
      <c r="R14" s="9" t="e">
        <f t="shared" ca="1" si="13"/>
        <v>#REF!</v>
      </c>
      <c r="S14" s="10" t="e">
        <f t="shared" ca="1" si="21"/>
        <v>#REF!</v>
      </c>
      <c r="T14" s="9" t="e">
        <f t="shared" ca="1" si="14"/>
        <v>#REF!</v>
      </c>
      <c r="U14" s="10" t="e">
        <f t="shared" ca="1" si="15"/>
        <v>#REF!</v>
      </c>
      <c r="V14" s="9" t="e">
        <f t="shared" ca="1" si="16"/>
        <v>#REF!</v>
      </c>
      <c r="W14" s="11" t="e">
        <f t="shared" ca="1" si="17"/>
        <v>#REF!</v>
      </c>
      <c r="X14" s="7" t="str">
        <f t="shared" ca="1" si="18"/>
        <v/>
      </c>
      <c r="Y14" s="7" t="str">
        <f t="shared" ca="1" si="19"/>
        <v/>
      </c>
    </row>
    <row r="15" spans="1:25" x14ac:dyDescent="0.3">
      <c r="A15">
        <v>9</v>
      </c>
      <c r="B15" s="7" t="e">
        <f t="shared" ca="1" si="0"/>
        <v>#REF!</v>
      </c>
      <c r="C15" s="7" t="e">
        <f t="shared" ca="1" si="1"/>
        <v>#REF!</v>
      </c>
      <c r="D15" s="8" t="e">
        <f t="shared" ca="1" si="2"/>
        <v>#REF!</v>
      </c>
      <c r="E15" s="9" t="e">
        <f t="shared" ca="1" si="3"/>
        <v>#REF!</v>
      </c>
      <c r="F15" s="10" t="e">
        <f t="shared" ca="1" si="20"/>
        <v>#REF!</v>
      </c>
      <c r="G15" s="9" t="e">
        <f t="shared" ca="1" si="4"/>
        <v>#REF!</v>
      </c>
      <c r="H15" s="10" t="e">
        <f t="shared" ca="1" si="5"/>
        <v>#REF!</v>
      </c>
      <c r="I15" s="9" t="e">
        <f t="shared" ca="1" si="6"/>
        <v>#REF!</v>
      </c>
      <c r="J15" s="11" t="e">
        <f t="shared" ca="1" si="7"/>
        <v>#REF!</v>
      </c>
      <c r="K15" s="7" t="e">
        <f t="shared" ca="1" si="8"/>
        <v>#REF!</v>
      </c>
      <c r="L15" s="7" t="e">
        <f t="shared" ca="1" si="9"/>
        <v>#REF!</v>
      </c>
      <c r="N15">
        <v>9</v>
      </c>
      <c r="O15" s="7" t="e">
        <f t="shared" ca="1" si="10"/>
        <v>#REF!</v>
      </c>
      <c r="P15" s="7" t="e">
        <f t="shared" ca="1" si="11"/>
        <v>#REF!</v>
      </c>
      <c r="Q15" s="8" t="e">
        <f t="shared" ca="1" si="12"/>
        <v>#REF!</v>
      </c>
      <c r="R15" s="9" t="e">
        <f t="shared" ca="1" si="13"/>
        <v>#REF!</v>
      </c>
      <c r="S15" s="10" t="e">
        <f t="shared" ca="1" si="21"/>
        <v>#REF!</v>
      </c>
      <c r="T15" s="9" t="e">
        <f t="shared" ca="1" si="14"/>
        <v>#REF!</v>
      </c>
      <c r="U15" s="10" t="e">
        <f t="shared" ca="1" si="15"/>
        <v>#REF!</v>
      </c>
      <c r="V15" s="9" t="e">
        <f t="shared" ca="1" si="16"/>
        <v>#REF!</v>
      </c>
      <c r="W15" s="11" t="e">
        <f t="shared" ca="1" si="17"/>
        <v>#REF!</v>
      </c>
      <c r="X15" s="7" t="str">
        <f t="shared" ca="1" si="18"/>
        <v/>
      </c>
      <c r="Y15" s="7" t="str">
        <f t="shared" ca="1" si="19"/>
        <v/>
      </c>
    </row>
    <row r="16" spans="1:25" x14ac:dyDescent="0.3">
      <c r="A16">
        <v>10</v>
      </c>
      <c r="B16" s="7" t="e">
        <f t="shared" ca="1" si="0"/>
        <v>#REF!</v>
      </c>
      <c r="C16" s="7" t="e">
        <f t="shared" ca="1" si="1"/>
        <v>#REF!</v>
      </c>
      <c r="D16" s="8" t="e">
        <f t="shared" ca="1" si="2"/>
        <v>#REF!</v>
      </c>
      <c r="E16" s="9" t="e">
        <f t="shared" ca="1" si="3"/>
        <v>#REF!</v>
      </c>
      <c r="F16" s="10" t="e">
        <f t="shared" ca="1" si="20"/>
        <v>#REF!</v>
      </c>
      <c r="G16" s="9" t="e">
        <f t="shared" ca="1" si="4"/>
        <v>#REF!</v>
      </c>
      <c r="H16" s="10" t="e">
        <f t="shared" ca="1" si="5"/>
        <v>#REF!</v>
      </c>
      <c r="I16" s="9" t="e">
        <f t="shared" ca="1" si="6"/>
        <v>#REF!</v>
      </c>
      <c r="J16" s="11" t="e">
        <f t="shared" ca="1" si="7"/>
        <v>#REF!</v>
      </c>
      <c r="K16" s="7" t="e">
        <f t="shared" ca="1" si="8"/>
        <v>#REF!</v>
      </c>
      <c r="L16" s="7" t="e">
        <f t="shared" ca="1" si="9"/>
        <v>#REF!</v>
      </c>
      <c r="N16">
        <v>10</v>
      </c>
      <c r="O16" s="7" t="e">
        <f t="shared" ca="1" si="10"/>
        <v>#REF!</v>
      </c>
      <c r="P16" s="7" t="e">
        <f t="shared" ca="1" si="11"/>
        <v>#REF!</v>
      </c>
      <c r="Q16" s="8" t="e">
        <f t="shared" ca="1" si="12"/>
        <v>#REF!</v>
      </c>
      <c r="R16" s="9" t="e">
        <f t="shared" ca="1" si="13"/>
        <v>#REF!</v>
      </c>
      <c r="S16" s="10" t="e">
        <f t="shared" ca="1" si="21"/>
        <v>#REF!</v>
      </c>
      <c r="T16" s="9" t="e">
        <f t="shared" ca="1" si="14"/>
        <v>#REF!</v>
      </c>
      <c r="U16" s="10" t="e">
        <f t="shared" ca="1" si="15"/>
        <v>#REF!</v>
      </c>
      <c r="V16" s="9" t="e">
        <f t="shared" ca="1" si="16"/>
        <v>#REF!</v>
      </c>
      <c r="W16" s="11" t="e">
        <f t="shared" ca="1" si="17"/>
        <v>#REF!</v>
      </c>
      <c r="X16" s="7" t="str">
        <f t="shared" ca="1" si="18"/>
        <v/>
      </c>
      <c r="Y16" s="7" t="str">
        <f t="shared" ca="1" si="19"/>
        <v/>
      </c>
    </row>
    <row r="17" spans="1:25" x14ac:dyDescent="0.3">
      <c r="A17">
        <v>11</v>
      </c>
      <c r="B17" s="7" t="e">
        <f t="shared" ca="1" si="0"/>
        <v>#REF!</v>
      </c>
      <c r="C17" s="7" t="e">
        <f t="shared" ca="1" si="1"/>
        <v>#REF!</v>
      </c>
      <c r="D17" s="8" t="e">
        <f t="shared" ca="1" si="2"/>
        <v>#REF!</v>
      </c>
      <c r="E17" s="9" t="e">
        <f t="shared" ca="1" si="3"/>
        <v>#REF!</v>
      </c>
      <c r="F17" s="10" t="e">
        <f t="shared" ca="1" si="20"/>
        <v>#REF!</v>
      </c>
      <c r="G17" s="9" t="e">
        <f t="shared" ca="1" si="4"/>
        <v>#REF!</v>
      </c>
      <c r="H17" s="10" t="e">
        <f t="shared" ca="1" si="5"/>
        <v>#REF!</v>
      </c>
      <c r="I17" s="9" t="e">
        <f t="shared" ca="1" si="6"/>
        <v>#REF!</v>
      </c>
      <c r="J17" s="11" t="e">
        <f t="shared" ca="1" si="7"/>
        <v>#REF!</v>
      </c>
      <c r="K17" s="7" t="e">
        <f t="shared" ca="1" si="8"/>
        <v>#REF!</v>
      </c>
      <c r="L17" s="7" t="e">
        <f t="shared" ca="1" si="9"/>
        <v>#REF!</v>
      </c>
      <c r="N17">
        <v>11</v>
      </c>
      <c r="O17" s="7" t="e">
        <f t="shared" ca="1" si="10"/>
        <v>#REF!</v>
      </c>
      <c r="P17" s="7" t="e">
        <f t="shared" ca="1" si="11"/>
        <v>#REF!</v>
      </c>
      <c r="Q17" s="8" t="e">
        <f t="shared" ca="1" si="12"/>
        <v>#REF!</v>
      </c>
      <c r="R17" s="9" t="e">
        <f t="shared" ca="1" si="13"/>
        <v>#REF!</v>
      </c>
      <c r="S17" s="10" t="e">
        <f t="shared" ca="1" si="21"/>
        <v>#REF!</v>
      </c>
      <c r="T17" s="9" t="e">
        <f t="shared" ca="1" si="14"/>
        <v>#REF!</v>
      </c>
      <c r="U17" s="10" t="e">
        <f t="shared" ca="1" si="15"/>
        <v>#REF!</v>
      </c>
      <c r="V17" s="9" t="e">
        <f t="shared" ca="1" si="16"/>
        <v>#REF!</v>
      </c>
      <c r="W17" s="11" t="e">
        <f t="shared" ca="1" si="17"/>
        <v>#REF!</v>
      </c>
      <c r="X17" s="7" t="str">
        <f t="shared" ca="1" si="18"/>
        <v/>
      </c>
      <c r="Y17" s="7" t="str">
        <f t="shared" ca="1" si="19"/>
        <v/>
      </c>
    </row>
    <row r="18" spans="1:25" x14ac:dyDescent="0.3">
      <c r="A18">
        <v>12</v>
      </c>
      <c r="B18" s="7" t="e">
        <f t="shared" ca="1" si="0"/>
        <v>#REF!</v>
      </c>
      <c r="C18" s="7" t="e">
        <f t="shared" ca="1" si="1"/>
        <v>#REF!</v>
      </c>
      <c r="D18" s="8" t="e">
        <f t="shared" ca="1" si="2"/>
        <v>#REF!</v>
      </c>
      <c r="E18" s="9" t="e">
        <f t="shared" ca="1" si="3"/>
        <v>#REF!</v>
      </c>
      <c r="F18" s="10" t="e">
        <f t="shared" ca="1" si="20"/>
        <v>#REF!</v>
      </c>
      <c r="G18" s="9" t="e">
        <f t="shared" ca="1" si="4"/>
        <v>#REF!</v>
      </c>
      <c r="H18" s="10" t="e">
        <f t="shared" ca="1" si="5"/>
        <v>#REF!</v>
      </c>
      <c r="I18" s="9" t="e">
        <f t="shared" ca="1" si="6"/>
        <v>#REF!</v>
      </c>
      <c r="J18" s="11" t="e">
        <f t="shared" ca="1" si="7"/>
        <v>#REF!</v>
      </c>
      <c r="K18" s="7" t="e">
        <f t="shared" ca="1" si="8"/>
        <v>#REF!</v>
      </c>
      <c r="L18" s="7" t="e">
        <f t="shared" ca="1" si="9"/>
        <v>#REF!</v>
      </c>
      <c r="N18">
        <v>12</v>
      </c>
      <c r="O18" s="7" t="e">
        <f t="shared" ca="1" si="10"/>
        <v>#REF!</v>
      </c>
      <c r="P18" s="7" t="e">
        <f t="shared" ca="1" si="11"/>
        <v>#REF!</v>
      </c>
      <c r="Q18" s="8" t="e">
        <f t="shared" ca="1" si="12"/>
        <v>#REF!</v>
      </c>
      <c r="R18" s="9" t="e">
        <f t="shared" ca="1" si="13"/>
        <v>#REF!</v>
      </c>
      <c r="S18" s="10" t="e">
        <f t="shared" ca="1" si="21"/>
        <v>#REF!</v>
      </c>
      <c r="T18" s="9" t="e">
        <f t="shared" ca="1" si="14"/>
        <v>#REF!</v>
      </c>
      <c r="U18" s="10" t="e">
        <f t="shared" ca="1" si="15"/>
        <v>#REF!</v>
      </c>
      <c r="V18" s="9" t="e">
        <f t="shared" ca="1" si="16"/>
        <v>#REF!</v>
      </c>
      <c r="W18" s="11" t="e">
        <f t="shared" ca="1" si="17"/>
        <v>#REF!</v>
      </c>
      <c r="X18" s="7" t="str">
        <f t="shared" ca="1" si="18"/>
        <v/>
      </c>
      <c r="Y18" s="7" t="str">
        <f t="shared" ca="1" si="19"/>
        <v/>
      </c>
    </row>
    <row r="19" spans="1:25" x14ac:dyDescent="0.3">
      <c r="A19">
        <v>13</v>
      </c>
      <c r="B19" s="7" t="e">
        <f t="shared" ca="1" si="0"/>
        <v>#REF!</v>
      </c>
      <c r="C19" s="7" t="e">
        <f t="shared" ca="1" si="1"/>
        <v>#REF!</v>
      </c>
      <c r="D19" s="8" t="e">
        <f t="shared" ca="1" si="2"/>
        <v>#REF!</v>
      </c>
      <c r="E19" s="9" t="e">
        <f t="shared" ca="1" si="3"/>
        <v>#REF!</v>
      </c>
      <c r="F19" s="10" t="e">
        <f t="shared" ca="1" si="20"/>
        <v>#REF!</v>
      </c>
      <c r="G19" s="9" t="e">
        <f t="shared" ca="1" si="4"/>
        <v>#REF!</v>
      </c>
      <c r="H19" s="10" t="e">
        <f t="shared" ca="1" si="5"/>
        <v>#REF!</v>
      </c>
      <c r="I19" s="9" t="e">
        <f t="shared" ca="1" si="6"/>
        <v>#REF!</v>
      </c>
      <c r="J19" s="11" t="e">
        <f t="shared" ca="1" si="7"/>
        <v>#REF!</v>
      </c>
      <c r="K19" s="7" t="e">
        <f t="shared" ca="1" si="8"/>
        <v>#REF!</v>
      </c>
      <c r="L19" s="7" t="e">
        <f t="shared" ca="1" si="9"/>
        <v>#REF!</v>
      </c>
      <c r="N19">
        <v>13</v>
      </c>
      <c r="O19" s="7" t="e">
        <f t="shared" ca="1" si="10"/>
        <v>#REF!</v>
      </c>
      <c r="P19" s="7" t="e">
        <f t="shared" ca="1" si="11"/>
        <v>#REF!</v>
      </c>
      <c r="Q19" s="8" t="e">
        <f t="shared" ca="1" si="12"/>
        <v>#REF!</v>
      </c>
      <c r="R19" s="9" t="e">
        <f t="shared" ca="1" si="13"/>
        <v>#REF!</v>
      </c>
      <c r="S19" s="10" t="e">
        <f t="shared" ca="1" si="21"/>
        <v>#REF!</v>
      </c>
      <c r="T19" s="9" t="e">
        <f t="shared" ca="1" si="14"/>
        <v>#REF!</v>
      </c>
      <c r="U19" s="10" t="e">
        <f t="shared" ca="1" si="15"/>
        <v>#REF!</v>
      </c>
      <c r="V19" s="9" t="e">
        <f t="shared" ca="1" si="16"/>
        <v>#REF!</v>
      </c>
      <c r="W19" s="11" t="e">
        <f t="shared" ca="1" si="17"/>
        <v>#REF!</v>
      </c>
      <c r="X19" s="7" t="str">
        <f t="shared" ca="1" si="18"/>
        <v/>
      </c>
      <c r="Y19" s="7" t="str">
        <f t="shared" ca="1" si="19"/>
        <v/>
      </c>
    </row>
    <row r="20" spans="1:25" x14ac:dyDescent="0.3">
      <c r="A20">
        <v>14</v>
      </c>
      <c r="B20" s="7" t="e">
        <f t="shared" ca="1" si="0"/>
        <v>#REF!</v>
      </c>
      <c r="C20" s="7" t="e">
        <f t="shared" ca="1" si="1"/>
        <v>#REF!</v>
      </c>
      <c r="D20" s="8" t="e">
        <f t="shared" ca="1" si="2"/>
        <v>#REF!</v>
      </c>
      <c r="E20" s="9" t="e">
        <f t="shared" ca="1" si="3"/>
        <v>#REF!</v>
      </c>
      <c r="F20" s="10" t="e">
        <f t="shared" ca="1" si="20"/>
        <v>#REF!</v>
      </c>
      <c r="G20" s="9" t="e">
        <f t="shared" ca="1" si="4"/>
        <v>#REF!</v>
      </c>
      <c r="H20" s="10" t="e">
        <f t="shared" ca="1" si="5"/>
        <v>#REF!</v>
      </c>
      <c r="I20" s="9" t="e">
        <f t="shared" ca="1" si="6"/>
        <v>#REF!</v>
      </c>
      <c r="J20" s="11" t="e">
        <f t="shared" ca="1" si="7"/>
        <v>#REF!</v>
      </c>
      <c r="K20" s="7" t="e">
        <f t="shared" ca="1" si="8"/>
        <v>#REF!</v>
      </c>
      <c r="L20" s="7" t="e">
        <f t="shared" ca="1" si="9"/>
        <v>#REF!</v>
      </c>
      <c r="N20">
        <v>14</v>
      </c>
      <c r="O20" s="7" t="e">
        <f t="shared" ca="1" si="10"/>
        <v>#REF!</v>
      </c>
      <c r="P20" s="7" t="e">
        <f t="shared" ca="1" si="11"/>
        <v>#REF!</v>
      </c>
      <c r="Q20" s="8" t="e">
        <f t="shared" ca="1" si="12"/>
        <v>#REF!</v>
      </c>
      <c r="R20" s="9" t="e">
        <f t="shared" ca="1" si="13"/>
        <v>#REF!</v>
      </c>
      <c r="S20" s="10" t="e">
        <f t="shared" ca="1" si="21"/>
        <v>#REF!</v>
      </c>
      <c r="T20" s="9" t="e">
        <f t="shared" ca="1" si="14"/>
        <v>#REF!</v>
      </c>
      <c r="U20" s="10" t="e">
        <f t="shared" ca="1" si="15"/>
        <v>#REF!</v>
      </c>
      <c r="V20" s="9" t="e">
        <f t="shared" ca="1" si="16"/>
        <v>#REF!</v>
      </c>
      <c r="W20" s="11" t="e">
        <f t="shared" ca="1" si="17"/>
        <v>#REF!</v>
      </c>
      <c r="X20" s="7" t="str">
        <f t="shared" ca="1" si="18"/>
        <v/>
      </c>
      <c r="Y20" s="7" t="str">
        <f t="shared" ca="1" si="19"/>
        <v/>
      </c>
    </row>
    <row r="21" spans="1:25" x14ac:dyDescent="0.3">
      <c r="A21">
        <v>15</v>
      </c>
      <c r="B21" s="7" t="e">
        <f t="shared" ca="1" si="0"/>
        <v>#REF!</v>
      </c>
      <c r="C21" s="7" t="e">
        <f t="shared" ca="1" si="1"/>
        <v>#REF!</v>
      </c>
      <c r="D21" s="8" t="e">
        <f t="shared" ca="1" si="2"/>
        <v>#REF!</v>
      </c>
      <c r="E21" s="9" t="e">
        <f t="shared" ca="1" si="3"/>
        <v>#REF!</v>
      </c>
      <c r="F21" s="10" t="e">
        <f t="shared" ca="1" si="20"/>
        <v>#REF!</v>
      </c>
      <c r="G21" s="9" t="e">
        <f t="shared" ca="1" si="4"/>
        <v>#REF!</v>
      </c>
      <c r="H21" s="10" t="e">
        <f t="shared" ca="1" si="5"/>
        <v>#REF!</v>
      </c>
      <c r="I21" s="9" t="e">
        <f t="shared" ca="1" si="6"/>
        <v>#REF!</v>
      </c>
      <c r="J21" s="11" t="e">
        <f t="shared" ca="1" si="7"/>
        <v>#REF!</v>
      </c>
      <c r="K21" s="7" t="e">
        <f t="shared" ca="1" si="8"/>
        <v>#REF!</v>
      </c>
      <c r="L21" s="7" t="e">
        <f t="shared" ca="1" si="9"/>
        <v>#REF!</v>
      </c>
      <c r="N21">
        <v>15</v>
      </c>
      <c r="O21" s="7" t="e">
        <f t="shared" ca="1" si="10"/>
        <v>#REF!</v>
      </c>
      <c r="P21" s="7" t="e">
        <f t="shared" ca="1" si="11"/>
        <v>#REF!</v>
      </c>
      <c r="Q21" s="8" t="e">
        <f t="shared" ca="1" si="12"/>
        <v>#REF!</v>
      </c>
      <c r="R21" s="9" t="e">
        <f t="shared" ca="1" si="13"/>
        <v>#REF!</v>
      </c>
      <c r="S21" s="10" t="e">
        <f t="shared" ca="1" si="21"/>
        <v>#REF!</v>
      </c>
      <c r="T21" s="9" t="e">
        <f t="shared" ca="1" si="14"/>
        <v>#REF!</v>
      </c>
      <c r="U21" s="10" t="e">
        <f t="shared" ca="1" si="15"/>
        <v>#REF!</v>
      </c>
      <c r="V21" s="9" t="e">
        <f t="shared" ca="1" si="16"/>
        <v>#REF!</v>
      </c>
      <c r="W21" s="11" t="e">
        <f t="shared" ca="1" si="17"/>
        <v>#REF!</v>
      </c>
      <c r="X21" s="7" t="str">
        <f t="shared" ca="1" si="18"/>
        <v/>
      </c>
      <c r="Y21" s="7" t="str">
        <f t="shared" ca="1" si="19"/>
        <v/>
      </c>
    </row>
    <row r="22" spans="1:25" x14ac:dyDescent="0.3">
      <c r="A22">
        <v>16</v>
      </c>
      <c r="B22" s="7" t="e">
        <f t="shared" ca="1" si="0"/>
        <v>#REF!</v>
      </c>
      <c r="C22" s="7" t="e">
        <f t="shared" ca="1" si="1"/>
        <v>#REF!</v>
      </c>
      <c r="D22" s="8" t="e">
        <f t="shared" ca="1" si="2"/>
        <v>#REF!</v>
      </c>
      <c r="E22" s="9" t="e">
        <f t="shared" ca="1" si="3"/>
        <v>#REF!</v>
      </c>
      <c r="F22" s="10" t="e">
        <f t="shared" ca="1" si="20"/>
        <v>#REF!</v>
      </c>
      <c r="G22" s="9" t="e">
        <f t="shared" ca="1" si="4"/>
        <v>#REF!</v>
      </c>
      <c r="H22" s="10" t="e">
        <f t="shared" ca="1" si="5"/>
        <v>#REF!</v>
      </c>
      <c r="I22" s="9" t="e">
        <f t="shared" ca="1" si="6"/>
        <v>#REF!</v>
      </c>
      <c r="J22" s="11" t="e">
        <f t="shared" ca="1" si="7"/>
        <v>#REF!</v>
      </c>
      <c r="K22" s="7" t="e">
        <f t="shared" ca="1" si="8"/>
        <v>#REF!</v>
      </c>
      <c r="L22" s="7" t="e">
        <f t="shared" ca="1" si="9"/>
        <v>#REF!</v>
      </c>
      <c r="N22">
        <v>16</v>
      </c>
      <c r="O22" s="7" t="e">
        <f t="shared" ca="1" si="10"/>
        <v>#REF!</v>
      </c>
      <c r="P22" s="7" t="e">
        <f t="shared" ca="1" si="11"/>
        <v>#REF!</v>
      </c>
      <c r="Q22" s="8" t="e">
        <f t="shared" ca="1" si="12"/>
        <v>#REF!</v>
      </c>
      <c r="R22" s="9" t="e">
        <f t="shared" ca="1" si="13"/>
        <v>#REF!</v>
      </c>
      <c r="S22" s="10" t="e">
        <f t="shared" ca="1" si="21"/>
        <v>#REF!</v>
      </c>
      <c r="T22" s="9" t="e">
        <f t="shared" ca="1" si="14"/>
        <v>#REF!</v>
      </c>
      <c r="U22" s="10" t="e">
        <f t="shared" ca="1" si="15"/>
        <v>#REF!</v>
      </c>
      <c r="V22" s="9" t="e">
        <f t="shared" ca="1" si="16"/>
        <v>#REF!</v>
      </c>
      <c r="W22" s="11" t="e">
        <f t="shared" ca="1" si="17"/>
        <v>#REF!</v>
      </c>
      <c r="X22" s="7" t="str">
        <f t="shared" ca="1" si="18"/>
        <v/>
      </c>
      <c r="Y22" s="7" t="str">
        <f t="shared" ca="1" si="19"/>
        <v/>
      </c>
    </row>
    <row r="23" spans="1:25" x14ac:dyDescent="0.3">
      <c r="A23">
        <v>17</v>
      </c>
      <c r="B23" s="7" t="e">
        <f t="shared" ca="1" si="0"/>
        <v>#REF!</v>
      </c>
      <c r="C23" s="7" t="e">
        <f t="shared" ca="1" si="1"/>
        <v>#REF!</v>
      </c>
      <c r="D23" s="8" t="e">
        <f t="shared" ca="1" si="2"/>
        <v>#REF!</v>
      </c>
      <c r="E23" s="9" t="e">
        <f t="shared" ca="1" si="3"/>
        <v>#REF!</v>
      </c>
      <c r="F23" s="10" t="e">
        <f t="shared" ca="1" si="20"/>
        <v>#REF!</v>
      </c>
      <c r="G23" s="9" t="e">
        <f t="shared" ca="1" si="4"/>
        <v>#REF!</v>
      </c>
      <c r="H23" s="10" t="e">
        <f t="shared" ca="1" si="5"/>
        <v>#REF!</v>
      </c>
      <c r="I23" s="9" t="e">
        <f t="shared" ca="1" si="6"/>
        <v>#REF!</v>
      </c>
      <c r="J23" s="11" t="e">
        <f t="shared" ca="1" si="7"/>
        <v>#REF!</v>
      </c>
      <c r="K23" s="7" t="e">
        <f t="shared" ca="1" si="8"/>
        <v>#REF!</v>
      </c>
      <c r="L23" s="7" t="e">
        <f t="shared" ca="1" si="9"/>
        <v>#REF!</v>
      </c>
      <c r="N23">
        <v>17</v>
      </c>
      <c r="O23" s="7" t="e">
        <f t="shared" ca="1" si="10"/>
        <v>#REF!</v>
      </c>
      <c r="P23" s="7" t="e">
        <f t="shared" ca="1" si="11"/>
        <v>#REF!</v>
      </c>
      <c r="Q23" s="8" t="e">
        <f t="shared" ca="1" si="12"/>
        <v>#REF!</v>
      </c>
      <c r="R23" s="9" t="e">
        <f t="shared" ca="1" si="13"/>
        <v>#REF!</v>
      </c>
      <c r="S23" s="10" t="e">
        <f t="shared" ca="1" si="21"/>
        <v>#REF!</v>
      </c>
      <c r="T23" s="9" t="e">
        <f t="shared" ca="1" si="14"/>
        <v>#REF!</v>
      </c>
      <c r="U23" s="10" t="e">
        <f t="shared" ca="1" si="15"/>
        <v>#REF!</v>
      </c>
      <c r="V23" s="9" t="e">
        <f t="shared" ca="1" si="16"/>
        <v>#REF!</v>
      </c>
      <c r="W23" s="11" t="e">
        <f t="shared" ca="1" si="17"/>
        <v>#REF!</v>
      </c>
      <c r="X23" s="7" t="str">
        <f t="shared" ca="1" si="18"/>
        <v/>
      </c>
      <c r="Y23" s="7" t="str">
        <f t="shared" ca="1" si="19"/>
        <v/>
      </c>
    </row>
    <row r="24" spans="1:25" x14ac:dyDescent="0.3">
      <c r="A24">
        <v>18</v>
      </c>
      <c r="B24" s="7" t="e">
        <f t="shared" ca="1" si="0"/>
        <v>#REF!</v>
      </c>
      <c r="C24" s="7" t="e">
        <f t="shared" ca="1" si="1"/>
        <v>#REF!</v>
      </c>
      <c r="D24" s="8" t="e">
        <f ca="1">IF(OR(LEFT(D23,3)="Won",LEFT(D23,4)="Lost",D23=""),"",IF(F24=0,"Halved",IF(F24&gt;(18-A24),"Won "&amp;F24&amp;" Up",IF(F24&lt;(A24-18),"Lost "&amp;-F24&amp;" Down",IF(F24&gt;0,F24&amp;" Up",-F24&amp;" Down")))))</f>
        <v>#REF!</v>
      </c>
      <c r="E24" s="9" t="e">
        <f ca="1">IF(OR(LEFT(D24,3)="Won",LEFT(D24,4)="Lost",D24="Halved"),"Result","")</f>
        <v>#REF!</v>
      </c>
      <c r="F24" s="10" t="e">
        <f ca="1">IF(G24="Halved",F23,IF(G24=OFFSET(B24,0-A24,0,1,1),F23+1,F23-1))</f>
        <v>#REF!</v>
      </c>
      <c r="G24" s="9" t="e">
        <f t="shared" ca="1" si="4"/>
        <v>#REF!</v>
      </c>
      <c r="H24" s="10" t="e">
        <f t="shared" ca="1" si="5"/>
        <v>#REF!</v>
      </c>
      <c r="I24" s="9" t="e">
        <f t="shared" ca="1" si="6"/>
        <v>#REF!</v>
      </c>
      <c r="J24" s="11" t="e">
        <f ca="1">IF(OR(LEFT(J23,3)="Won",LEFT(J23,4)="Lost",J23=""),"",IF(H24=0,"Halved",IF(H24&gt;(18-A24),"Won "&amp;H24&amp;" Up",IF(H24&lt;(A24-18),"Lost "&amp;-H24&amp;" Down",IF(H24&gt;0,H24&amp;" Up",-H24&amp;" Down")))))</f>
        <v>#REF!</v>
      </c>
      <c r="K24" s="7" t="e">
        <f t="shared" ca="1" si="8"/>
        <v>#REF!</v>
      </c>
      <c r="L24" s="7" t="e">
        <f t="shared" ca="1" si="9"/>
        <v>#REF!</v>
      </c>
      <c r="N24">
        <v>18</v>
      </c>
      <c r="O24" s="7" t="e">
        <f t="shared" ca="1" si="10"/>
        <v>#REF!</v>
      </c>
      <c r="P24" s="7" t="e">
        <f t="shared" ca="1" si="11"/>
        <v>#REF!</v>
      </c>
      <c r="Q24" s="8" t="e">
        <f ca="1">IF(OR(LEFT(Q23,3)="Won",LEFT(Q23,4)="Lost",Q23=""),"",IF(S24=0,"Halved",IF(S24&gt;(18-N24),"Won "&amp;S24&amp;" Up",IF(S24&lt;(N24-18),"Lost "&amp;-S24&amp;" Down",IF(S24&gt;0,S24&amp;" Up",-S24&amp;" Down")))))</f>
        <v>#REF!</v>
      </c>
      <c r="R24" s="9" t="e">
        <f ca="1">IF(OR(LEFT(Q24,3)="Won",LEFT(Q24,4)="Lost",Q24="Halved"),"Result","")</f>
        <v>#REF!</v>
      </c>
      <c r="S24" s="10" t="e">
        <f ca="1">IF(T24="Halved",S23,IF(T24=OFFSET(O24,0-N24,0,1,1),S23+1,S23-1))</f>
        <v>#REF!</v>
      </c>
      <c r="T24" s="9" t="e">
        <f t="shared" ca="1" si="14"/>
        <v>#REF!</v>
      </c>
      <c r="U24" s="10" t="e">
        <f t="shared" ca="1" si="15"/>
        <v>#REF!</v>
      </c>
      <c r="V24" s="9" t="e">
        <f t="shared" ca="1" si="16"/>
        <v>#REF!</v>
      </c>
      <c r="W24" s="11" t="e">
        <f ca="1">IF(OR(LEFT(W23,3)="Won",LEFT(W23,4)="Lost",W23=""),"",IF(U24=0,"Halved",IF(U24&gt;(18-N24),"Won "&amp;U24&amp;" Up",IF(U24&lt;(N24-18),"Lost "&amp;-U24&amp;" Down",IF(U24&gt;0,U24&amp;" Up",-U24&amp;" Down")))))</f>
        <v>#REF!</v>
      </c>
      <c r="X24" s="7" t="str">
        <f t="shared" ca="1" si="18"/>
        <v/>
      </c>
      <c r="Y24" s="7" t="str">
        <f t="shared" ca="1" si="19"/>
        <v/>
      </c>
    </row>
    <row r="25" spans="1:25" x14ac:dyDescent="0.3">
      <c r="A25" s="213" t="s">
        <v>46</v>
      </c>
      <c r="B25" s="213"/>
      <c r="C25" s="12"/>
      <c r="D25" s="13" t="e">
        <f ca="1">INDEX(D7:E24,MATCH("Result",E7:E24,),1)</f>
        <v>#N/A</v>
      </c>
      <c r="E25" s="14"/>
      <c r="F25" s="15" t="e">
        <f ca="1">IF(F24=0,0.5,IF(F24&gt;0,1,0))</f>
        <v>#REF!</v>
      </c>
      <c r="G25" s="15"/>
      <c r="H25" s="15" t="e">
        <f ca="1">IF(H24=0,0.5,IF(H24&gt;0,1,0))</f>
        <v>#REF!</v>
      </c>
      <c r="I25" s="14"/>
      <c r="J25" s="16" t="e">
        <f ca="1">INDEX(I7:J24,MATCH("Result",I7:I24,),2)</f>
        <v>#N/A</v>
      </c>
      <c r="K25" s="12"/>
      <c r="L25" s="12"/>
      <c r="N25" s="213" t="s">
        <v>46</v>
      </c>
      <c r="O25" s="213"/>
      <c r="P25" s="12"/>
      <c r="Q25" s="13" t="e">
        <f ca="1">INDEX(Q7:R24,MATCH("Result",R7:R24,),1)</f>
        <v>#N/A</v>
      </c>
      <c r="R25" s="14"/>
      <c r="S25" s="15" t="e">
        <f ca="1">IF(S24=0,0.5,IF(S24&gt;0,1,0))</f>
        <v>#REF!</v>
      </c>
      <c r="T25" s="15"/>
      <c r="U25" s="15" t="e">
        <f ca="1">IF(U24=0,0.5,IF(U24&gt;0,1,0))</f>
        <v>#REF!</v>
      </c>
      <c r="V25" s="14"/>
      <c r="W25" s="16" t="e">
        <f ca="1">INDEX(V7:W24,MATCH("Result",V7:V24,),2)</f>
        <v>#N/A</v>
      </c>
      <c r="X25" s="12"/>
      <c r="Y25" s="12"/>
    </row>
    <row r="28" spans="1:25" ht="21" x14ac:dyDescent="0.4">
      <c r="A28" s="211" t="s">
        <v>180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N28" s="211" t="s">
        <v>180</v>
      </c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</row>
    <row r="30" spans="1:25" x14ac:dyDescent="0.3">
      <c r="A30" s="212" t="s">
        <v>45</v>
      </c>
      <c r="B30" s="212"/>
      <c r="C30" s="212"/>
      <c r="D30" s="212"/>
      <c r="E30" s="212"/>
      <c r="F30" s="212"/>
      <c r="G30" s="212"/>
      <c r="H30" s="212"/>
      <c r="I30" s="212"/>
      <c r="J30" s="212"/>
      <c r="K30" s="212"/>
      <c r="L30" s="212"/>
      <c r="N30" s="212" t="s">
        <v>49</v>
      </c>
      <c r="O30" s="212"/>
      <c r="P30" s="212"/>
      <c r="Q30" s="212"/>
      <c r="R30" s="212"/>
      <c r="S30" s="212"/>
      <c r="T30" s="212"/>
      <c r="U30" s="212"/>
      <c r="V30" s="212"/>
      <c r="W30" s="212"/>
      <c r="X30" s="212"/>
      <c r="Y30" s="212"/>
    </row>
    <row r="31" spans="1:25" x14ac:dyDescent="0.3">
      <c r="A31" s="4" t="s">
        <v>44</v>
      </c>
      <c r="B31" s="5" t="s">
        <v>74</v>
      </c>
      <c r="C31" s="6" t="s">
        <v>78</v>
      </c>
      <c r="D31" s="6" t="s">
        <v>47</v>
      </c>
      <c r="E31" s="6" t="s">
        <v>46</v>
      </c>
      <c r="F31" s="4" t="s">
        <v>17</v>
      </c>
      <c r="G31" s="6" t="s">
        <v>66</v>
      </c>
      <c r="H31" s="4" t="s">
        <v>17</v>
      </c>
      <c r="I31" s="6" t="s">
        <v>46</v>
      </c>
      <c r="J31" s="6" t="s">
        <v>47</v>
      </c>
      <c r="K31" s="6" t="s">
        <v>78</v>
      </c>
      <c r="L31" s="5" t="s">
        <v>74</v>
      </c>
      <c r="N31" s="4" t="s">
        <v>44</v>
      </c>
      <c r="O31" s="5" t="s">
        <v>73</v>
      </c>
      <c r="P31" s="6" t="s">
        <v>78</v>
      </c>
      <c r="Q31" s="6" t="s">
        <v>47</v>
      </c>
      <c r="R31" s="6" t="s">
        <v>46</v>
      </c>
      <c r="S31" s="4" t="s">
        <v>17</v>
      </c>
      <c r="T31" s="6" t="s">
        <v>66</v>
      </c>
      <c r="U31" s="4" t="s">
        <v>17</v>
      </c>
      <c r="V31" s="6" t="s">
        <v>46</v>
      </c>
      <c r="W31" s="6" t="s">
        <v>47</v>
      </c>
      <c r="X31" s="6" t="s">
        <v>78</v>
      </c>
      <c r="Y31" s="5" t="s">
        <v>74</v>
      </c>
    </row>
    <row r="32" spans="1:25" x14ac:dyDescent="0.3">
      <c r="A32">
        <v>1</v>
      </c>
      <c r="B32" s="7" t="e">
        <f ca="1">INDIRECT("'"&amp;SUBSTITUTE(OFFSET(B32,0-A32,0,1,1),"'","''")&amp;"'!$G$"&amp;A32+10)</f>
        <v>#REF!</v>
      </c>
      <c r="C32" s="7" t="e">
        <f ca="1">INDIRECT("'"&amp;SUBSTITUTE(OFFSET(B32,0-A32,0,1,1),"'","''")&amp;"'!$H$"&amp;A32+10)</f>
        <v>#REF!</v>
      </c>
      <c r="D32" s="8" t="e">
        <f ca="1">IF(E32=0,"","Won "&amp;E32&amp;" Skin"&amp;IF(E32=1,"","s"))</f>
        <v>#REF!</v>
      </c>
      <c r="E32" s="9" t="e">
        <f ca="1">IF(G32=OFFSET(B32,0-A32,0,1,1),F32,0)</f>
        <v>#REF!</v>
      </c>
      <c r="F32" s="10">
        <v>1</v>
      </c>
      <c r="G32" s="9" t="e">
        <f ca="1">IF(B32=L32,"Halved",IF(B32&gt;L32,OFFSET(B32,0-A32,0,1,1),OFFSET(L32,0-A32,0,1,1)))</f>
        <v>#REF!</v>
      </c>
      <c r="H32" s="10">
        <v>1</v>
      </c>
      <c r="I32" s="9" t="e">
        <f t="shared" ref="I32:I48" ca="1" si="22">IF(G32=OFFSET(L32,0-A32,0,1,1),H32,0)</f>
        <v>#REF!</v>
      </c>
      <c r="J32" s="11" t="e">
        <f ca="1">IF(I32=0,"","Won "&amp;I32&amp;" Skin"&amp;IF(I32=1,"","s"))</f>
        <v>#REF!</v>
      </c>
      <c r="K32" s="7" t="e">
        <f ca="1">INDIRECT("'"&amp;SUBSTITUTE(OFFSET(L32,0-A32,0,1,1),"'","''")&amp;"'!$H$"&amp;A32+10)</f>
        <v>#REF!</v>
      </c>
      <c r="L32" s="7" t="e">
        <f ca="1">INDIRECT("'"&amp;SUBSTITUTE(OFFSET(L32,0-A32,0,1,1),"'","''")&amp;"'!$G$"&amp;A32+10)</f>
        <v>#REF!</v>
      </c>
      <c r="N32">
        <v>1</v>
      </c>
      <c r="O32" s="7" t="str">
        <f ca="1">INDIRECT("'"&amp;SUBSTITUTE(OFFSET(O32,0-N32,0,1,1),"'","''")&amp;"'!$Q$"&amp;N32+10)</f>
        <v/>
      </c>
      <c r="P32" s="7" t="str">
        <f ca="1">INDIRECT("'"&amp;SUBSTITUTE(OFFSET(O32,0-N32,0,1,1),"'","''")&amp;"'!$R$"&amp;N32+10)</f>
        <v/>
      </c>
      <c r="Q32" s="8" t="e">
        <f ca="1">IF(R32=0,"","Won "&amp;R32&amp;" Skin"&amp;IF(R32=1,"","s"))</f>
        <v>#REF!</v>
      </c>
      <c r="R32" s="9" t="e">
        <f ca="1">IF(T32=OFFSET(O32,0-N32,0,1,1),S32,0)</f>
        <v>#REF!</v>
      </c>
      <c r="S32" s="10">
        <v>1</v>
      </c>
      <c r="T32" s="9" t="e">
        <f t="shared" ref="T32:T49" ca="1" si="23">IF(O32=Y32,"Halved",IF(O32&gt;Y32,OFFSET(O32,0-N32,0,1,1),OFFSET(Y32,0-N32,0,1,1)))</f>
        <v>#REF!</v>
      </c>
      <c r="U32" s="10">
        <v>1</v>
      </c>
      <c r="V32" s="9" t="e">
        <f t="shared" ref="V32:V48" ca="1" si="24">IF(T32=OFFSET(Y32,0-N32,0,1,1),U32,0)</f>
        <v>#REF!</v>
      </c>
      <c r="W32" s="11" t="e">
        <f ca="1">IF(V32=0,"","Won "&amp;V32&amp;" Skin"&amp;IF(V32=1,"","s"))</f>
        <v>#REF!</v>
      </c>
      <c r="X32" s="7" t="e">
        <f ca="1">INDIRECT("'"&amp;SUBSTITUTE(OFFSET(Y32,0-N32,0,1,1),"'","''")&amp;"'!$R$"&amp;N32+10)</f>
        <v>#REF!</v>
      </c>
      <c r="Y32" s="7" t="e">
        <f ca="1">INDIRECT("'"&amp;SUBSTITUTE(OFFSET(Y32,0-N32,0,1,1),"'","''")&amp;"'!$Q$"&amp;N32+10)</f>
        <v>#REF!</v>
      </c>
    </row>
    <row r="33" spans="1:25" x14ac:dyDescent="0.3">
      <c r="A33">
        <v>2</v>
      </c>
      <c r="B33" s="7" t="e">
        <f t="shared" ref="B33:B49" ca="1" si="25">INDIRECT("'"&amp;SUBSTITUTE(OFFSET(B33,0-A33,0,1,1),"'","''")&amp;"'!$G$"&amp;A33+10)</f>
        <v>#REF!</v>
      </c>
      <c r="C33" s="7" t="e">
        <f t="shared" ref="C33:C49" ca="1" si="26">INDIRECT("'"&amp;SUBSTITUTE(OFFSET(B33,0-A33,0,1,1),"'","''")&amp;"'!$H$"&amp;A33+10)</f>
        <v>#REF!</v>
      </c>
      <c r="D33" s="8" t="e">
        <f t="shared" ref="D33:D48" ca="1" si="27">IF(E33=0,"","Won "&amp;E33&amp;" Skin"&amp;IF(E33=1,"","s"))</f>
        <v>#REF!</v>
      </c>
      <c r="E33" s="9" t="e">
        <f t="shared" ref="E33:E48" ca="1" si="28">IF(G33=OFFSET(B33,0-A33,0,1,1),F33,0)</f>
        <v>#REF!</v>
      </c>
      <c r="F33" s="10" t="e">
        <f ca="1">IF(G32="Halved",F32+1,1)</f>
        <v>#REF!</v>
      </c>
      <c r="G33" s="9" t="e">
        <f t="shared" ref="G33:G49" ca="1" si="29">IF(B33=L33,"Halved",IF(B33&gt;L33,OFFSET(B33,0-A33,0,1,1),OFFSET(L33,0-A33,0,1,1)))</f>
        <v>#REF!</v>
      </c>
      <c r="H33" s="10" t="e">
        <f ca="1">IF(G32="Halved",F32+1,1)</f>
        <v>#REF!</v>
      </c>
      <c r="I33" s="9" t="e">
        <f t="shared" ca="1" si="22"/>
        <v>#REF!</v>
      </c>
      <c r="J33" s="11" t="e">
        <f t="shared" ref="J33:J48" ca="1" si="30">IF(I33=0,"","Won "&amp;I33&amp;" Skin"&amp;IF(I33=1,"","s"))</f>
        <v>#REF!</v>
      </c>
      <c r="K33" s="7" t="e">
        <f t="shared" ref="K33:K49" ca="1" si="31">INDIRECT("'"&amp;SUBSTITUTE(OFFSET(L33,0-A33,0,1,1),"'","''")&amp;"'!$H$"&amp;A33+10)</f>
        <v>#REF!</v>
      </c>
      <c r="L33" s="7" t="e">
        <f t="shared" ref="L33:L49" ca="1" si="32">INDIRECT("'"&amp;SUBSTITUTE(OFFSET(L33,0-A33,0,1,1),"'","''")&amp;"'!$G$"&amp;A33+10)</f>
        <v>#REF!</v>
      </c>
      <c r="N33">
        <v>2</v>
      </c>
      <c r="O33" s="7" t="str">
        <f t="shared" ref="O33:O49" ca="1" si="33">INDIRECT("'"&amp;SUBSTITUTE(OFFSET(O33,0-N33,0,1,1),"'","''")&amp;"'!$Q$"&amp;N33+10)</f>
        <v/>
      </c>
      <c r="P33" s="7" t="str">
        <f t="shared" ref="P33:P49" ca="1" si="34">INDIRECT("'"&amp;SUBSTITUTE(OFFSET(O33,0-N33,0,1,1),"'","''")&amp;"'!$R$"&amp;N33+10)</f>
        <v/>
      </c>
      <c r="Q33" s="8" t="e">
        <f t="shared" ref="Q33:Q48" ca="1" si="35">IF(R33=0,"","Won "&amp;R33&amp;" Skin"&amp;IF(R33=1,"","s"))</f>
        <v>#REF!</v>
      </c>
      <c r="R33" s="9" t="e">
        <f t="shared" ref="R33:R48" ca="1" si="36">IF(T33=OFFSET(O33,0-N33,0,1,1),S33,0)</f>
        <v>#REF!</v>
      </c>
      <c r="S33" s="10" t="e">
        <f ca="1">IF(T32="Halved",S32+1,1)</f>
        <v>#REF!</v>
      </c>
      <c r="T33" s="9" t="e">
        <f t="shared" ca="1" si="23"/>
        <v>#REF!</v>
      </c>
      <c r="U33" s="10" t="e">
        <f ca="1">IF(T32="Halved",S32+1,1)</f>
        <v>#REF!</v>
      </c>
      <c r="V33" s="9" t="e">
        <f t="shared" ca="1" si="24"/>
        <v>#REF!</v>
      </c>
      <c r="W33" s="11" t="e">
        <f t="shared" ref="W33:W48" ca="1" si="37">IF(V33=0,"","Won "&amp;V33&amp;" Skin"&amp;IF(V33=1,"","s"))</f>
        <v>#REF!</v>
      </c>
      <c r="X33" s="7" t="e">
        <f t="shared" ref="X33:X49" ca="1" si="38">INDIRECT("'"&amp;SUBSTITUTE(OFFSET(Y33,0-N33,0,1,1),"'","''")&amp;"'!$R$"&amp;N33+10)</f>
        <v>#REF!</v>
      </c>
      <c r="Y33" s="7" t="e">
        <f t="shared" ref="Y33:Y49" ca="1" si="39">INDIRECT("'"&amp;SUBSTITUTE(OFFSET(Y33,0-N33,0,1,1),"'","''")&amp;"'!$Q$"&amp;N33+10)</f>
        <v>#REF!</v>
      </c>
    </row>
    <row r="34" spans="1:25" x14ac:dyDescent="0.3">
      <c r="A34">
        <v>3</v>
      </c>
      <c r="B34" s="7" t="e">
        <f t="shared" ca="1" si="25"/>
        <v>#REF!</v>
      </c>
      <c r="C34" s="7" t="e">
        <f t="shared" ca="1" si="26"/>
        <v>#REF!</v>
      </c>
      <c r="D34" s="8" t="e">
        <f t="shared" ca="1" si="27"/>
        <v>#REF!</v>
      </c>
      <c r="E34" s="9" t="e">
        <f t="shared" ca="1" si="28"/>
        <v>#REF!</v>
      </c>
      <c r="F34" s="10" t="e">
        <f t="shared" ref="F34:F49" ca="1" si="40">IF(G33="Halved",F33+1,1)</f>
        <v>#REF!</v>
      </c>
      <c r="G34" s="9" t="e">
        <f t="shared" ca="1" si="29"/>
        <v>#REF!</v>
      </c>
      <c r="H34" s="10" t="e">
        <f t="shared" ref="H34:H49" ca="1" si="41">IF(G33="Halved",F33+1,1)</f>
        <v>#REF!</v>
      </c>
      <c r="I34" s="9" t="e">
        <f t="shared" ca="1" si="22"/>
        <v>#REF!</v>
      </c>
      <c r="J34" s="11" t="e">
        <f t="shared" ca="1" si="30"/>
        <v>#REF!</v>
      </c>
      <c r="K34" s="7" t="e">
        <f t="shared" ca="1" si="31"/>
        <v>#REF!</v>
      </c>
      <c r="L34" s="7" t="e">
        <f t="shared" ca="1" si="32"/>
        <v>#REF!</v>
      </c>
      <c r="N34">
        <v>3</v>
      </c>
      <c r="O34" s="7" t="str">
        <f t="shared" ca="1" si="33"/>
        <v/>
      </c>
      <c r="P34" s="7" t="str">
        <f t="shared" ca="1" si="34"/>
        <v/>
      </c>
      <c r="Q34" s="8" t="e">
        <f t="shared" ca="1" si="35"/>
        <v>#REF!</v>
      </c>
      <c r="R34" s="9" t="e">
        <f t="shared" ca="1" si="36"/>
        <v>#REF!</v>
      </c>
      <c r="S34" s="10" t="e">
        <f t="shared" ref="S34:S49" ca="1" si="42">IF(T33="Halved",S33+1,1)</f>
        <v>#REF!</v>
      </c>
      <c r="T34" s="9" t="e">
        <f t="shared" ca="1" si="23"/>
        <v>#REF!</v>
      </c>
      <c r="U34" s="10" t="e">
        <f t="shared" ref="U34:U49" ca="1" si="43">IF(T33="Halved",S33+1,1)</f>
        <v>#REF!</v>
      </c>
      <c r="V34" s="9" t="e">
        <f t="shared" ca="1" si="24"/>
        <v>#REF!</v>
      </c>
      <c r="W34" s="11" t="e">
        <f t="shared" ca="1" si="37"/>
        <v>#REF!</v>
      </c>
      <c r="X34" s="7" t="e">
        <f t="shared" ca="1" si="38"/>
        <v>#REF!</v>
      </c>
      <c r="Y34" s="7" t="e">
        <f t="shared" ca="1" si="39"/>
        <v>#REF!</v>
      </c>
    </row>
    <row r="35" spans="1:25" x14ac:dyDescent="0.3">
      <c r="A35">
        <v>4</v>
      </c>
      <c r="B35" s="7" t="e">
        <f t="shared" ca="1" si="25"/>
        <v>#REF!</v>
      </c>
      <c r="C35" s="7" t="e">
        <f t="shared" ca="1" si="26"/>
        <v>#REF!</v>
      </c>
      <c r="D35" s="8" t="e">
        <f t="shared" ca="1" si="27"/>
        <v>#REF!</v>
      </c>
      <c r="E35" s="9" t="e">
        <f t="shared" ca="1" si="28"/>
        <v>#REF!</v>
      </c>
      <c r="F35" s="10" t="e">
        <f t="shared" ca="1" si="40"/>
        <v>#REF!</v>
      </c>
      <c r="G35" s="9" t="e">
        <f t="shared" ca="1" si="29"/>
        <v>#REF!</v>
      </c>
      <c r="H35" s="10" t="e">
        <f t="shared" ca="1" si="41"/>
        <v>#REF!</v>
      </c>
      <c r="I35" s="9" t="e">
        <f t="shared" ca="1" si="22"/>
        <v>#REF!</v>
      </c>
      <c r="J35" s="11" t="e">
        <f t="shared" ca="1" si="30"/>
        <v>#REF!</v>
      </c>
      <c r="K35" s="7" t="e">
        <f t="shared" ca="1" si="31"/>
        <v>#REF!</v>
      </c>
      <c r="L35" s="7" t="e">
        <f t="shared" ca="1" si="32"/>
        <v>#REF!</v>
      </c>
      <c r="N35">
        <v>4</v>
      </c>
      <c r="O35" s="7" t="str">
        <f t="shared" ca="1" si="33"/>
        <v/>
      </c>
      <c r="P35" s="7" t="str">
        <f t="shared" ca="1" si="34"/>
        <v/>
      </c>
      <c r="Q35" s="8" t="e">
        <f t="shared" ca="1" si="35"/>
        <v>#REF!</v>
      </c>
      <c r="R35" s="9" t="e">
        <f t="shared" ca="1" si="36"/>
        <v>#REF!</v>
      </c>
      <c r="S35" s="10" t="e">
        <f t="shared" ca="1" si="42"/>
        <v>#REF!</v>
      </c>
      <c r="T35" s="9" t="e">
        <f t="shared" ca="1" si="23"/>
        <v>#REF!</v>
      </c>
      <c r="U35" s="10" t="e">
        <f t="shared" ca="1" si="43"/>
        <v>#REF!</v>
      </c>
      <c r="V35" s="9" t="e">
        <f t="shared" ca="1" si="24"/>
        <v>#REF!</v>
      </c>
      <c r="W35" s="11" t="e">
        <f t="shared" ca="1" si="37"/>
        <v>#REF!</v>
      </c>
      <c r="X35" s="7" t="e">
        <f t="shared" ca="1" si="38"/>
        <v>#REF!</v>
      </c>
      <c r="Y35" s="7" t="e">
        <f t="shared" ca="1" si="39"/>
        <v>#REF!</v>
      </c>
    </row>
    <row r="36" spans="1:25" x14ac:dyDescent="0.3">
      <c r="A36">
        <v>5</v>
      </c>
      <c r="B36" s="7" t="e">
        <f t="shared" ca="1" si="25"/>
        <v>#REF!</v>
      </c>
      <c r="C36" s="7" t="e">
        <f t="shared" ca="1" si="26"/>
        <v>#REF!</v>
      </c>
      <c r="D36" s="8" t="e">
        <f t="shared" ca="1" si="27"/>
        <v>#REF!</v>
      </c>
      <c r="E36" s="9" t="e">
        <f t="shared" ca="1" si="28"/>
        <v>#REF!</v>
      </c>
      <c r="F36" s="10" t="e">
        <f t="shared" ca="1" si="40"/>
        <v>#REF!</v>
      </c>
      <c r="G36" s="9" t="e">
        <f t="shared" ca="1" si="29"/>
        <v>#REF!</v>
      </c>
      <c r="H36" s="10" t="e">
        <f t="shared" ca="1" si="41"/>
        <v>#REF!</v>
      </c>
      <c r="I36" s="9" t="e">
        <f t="shared" ca="1" si="22"/>
        <v>#REF!</v>
      </c>
      <c r="J36" s="11" t="e">
        <f t="shared" ca="1" si="30"/>
        <v>#REF!</v>
      </c>
      <c r="K36" s="7" t="e">
        <f t="shared" ca="1" si="31"/>
        <v>#REF!</v>
      </c>
      <c r="L36" s="7" t="e">
        <f t="shared" ca="1" si="32"/>
        <v>#REF!</v>
      </c>
      <c r="N36">
        <v>5</v>
      </c>
      <c r="O36" s="7" t="str">
        <f t="shared" ca="1" si="33"/>
        <v/>
      </c>
      <c r="P36" s="7" t="str">
        <f t="shared" ca="1" si="34"/>
        <v/>
      </c>
      <c r="Q36" s="8" t="e">
        <f t="shared" ca="1" si="35"/>
        <v>#REF!</v>
      </c>
      <c r="R36" s="9" t="e">
        <f t="shared" ca="1" si="36"/>
        <v>#REF!</v>
      </c>
      <c r="S36" s="10" t="e">
        <f t="shared" ca="1" si="42"/>
        <v>#REF!</v>
      </c>
      <c r="T36" s="9" t="e">
        <f t="shared" ca="1" si="23"/>
        <v>#REF!</v>
      </c>
      <c r="U36" s="10" t="e">
        <f t="shared" ca="1" si="43"/>
        <v>#REF!</v>
      </c>
      <c r="V36" s="9" t="e">
        <f t="shared" ca="1" si="24"/>
        <v>#REF!</v>
      </c>
      <c r="W36" s="11" t="e">
        <f t="shared" ca="1" si="37"/>
        <v>#REF!</v>
      </c>
      <c r="X36" s="7" t="e">
        <f t="shared" ca="1" si="38"/>
        <v>#REF!</v>
      </c>
      <c r="Y36" s="7" t="e">
        <f t="shared" ca="1" si="39"/>
        <v>#REF!</v>
      </c>
    </row>
    <row r="37" spans="1:25" x14ac:dyDescent="0.3">
      <c r="A37">
        <v>6</v>
      </c>
      <c r="B37" s="7" t="e">
        <f t="shared" ca="1" si="25"/>
        <v>#REF!</v>
      </c>
      <c r="C37" s="7" t="e">
        <f t="shared" ca="1" si="26"/>
        <v>#REF!</v>
      </c>
      <c r="D37" s="8" t="e">
        <f t="shared" ca="1" si="27"/>
        <v>#REF!</v>
      </c>
      <c r="E37" s="9" t="e">
        <f t="shared" ca="1" si="28"/>
        <v>#REF!</v>
      </c>
      <c r="F37" s="10" t="e">
        <f t="shared" ca="1" si="40"/>
        <v>#REF!</v>
      </c>
      <c r="G37" s="9" t="e">
        <f t="shared" ca="1" si="29"/>
        <v>#REF!</v>
      </c>
      <c r="H37" s="10" t="e">
        <f t="shared" ca="1" si="41"/>
        <v>#REF!</v>
      </c>
      <c r="I37" s="9" t="e">
        <f t="shared" ca="1" si="22"/>
        <v>#REF!</v>
      </c>
      <c r="J37" s="11" t="e">
        <f t="shared" ca="1" si="30"/>
        <v>#REF!</v>
      </c>
      <c r="K37" s="7" t="e">
        <f t="shared" ca="1" si="31"/>
        <v>#REF!</v>
      </c>
      <c r="L37" s="7" t="e">
        <f t="shared" ca="1" si="32"/>
        <v>#REF!</v>
      </c>
      <c r="N37">
        <v>6</v>
      </c>
      <c r="O37" s="7" t="str">
        <f t="shared" ca="1" si="33"/>
        <v/>
      </c>
      <c r="P37" s="7" t="str">
        <f t="shared" ca="1" si="34"/>
        <v/>
      </c>
      <c r="Q37" s="8" t="e">
        <f t="shared" ca="1" si="35"/>
        <v>#REF!</v>
      </c>
      <c r="R37" s="9" t="e">
        <f t="shared" ca="1" si="36"/>
        <v>#REF!</v>
      </c>
      <c r="S37" s="10" t="e">
        <f t="shared" ca="1" si="42"/>
        <v>#REF!</v>
      </c>
      <c r="T37" s="9" t="e">
        <f t="shared" ca="1" si="23"/>
        <v>#REF!</v>
      </c>
      <c r="U37" s="10" t="e">
        <f t="shared" ca="1" si="43"/>
        <v>#REF!</v>
      </c>
      <c r="V37" s="9" t="e">
        <f t="shared" ca="1" si="24"/>
        <v>#REF!</v>
      </c>
      <c r="W37" s="11" t="e">
        <f t="shared" ca="1" si="37"/>
        <v>#REF!</v>
      </c>
      <c r="X37" s="7" t="e">
        <f t="shared" ca="1" si="38"/>
        <v>#REF!</v>
      </c>
      <c r="Y37" s="7" t="e">
        <f t="shared" ca="1" si="39"/>
        <v>#REF!</v>
      </c>
    </row>
    <row r="38" spans="1:25" x14ac:dyDescent="0.3">
      <c r="A38">
        <v>7</v>
      </c>
      <c r="B38" s="7" t="e">
        <f t="shared" ca="1" si="25"/>
        <v>#REF!</v>
      </c>
      <c r="C38" s="7" t="e">
        <f t="shared" ca="1" si="26"/>
        <v>#REF!</v>
      </c>
      <c r="D38" s="8" t="e">
        <f t="shared" ca="1" si="27"/>
        <v>#REF!</v>
      </c>
      <c r="E38" s="9" t="e">
        <f t="shared" ca="1" si="28"/>
        <v>#REF!</v>
      </c>
      <c r="F38" s="10" t="e">
        <f t="shared" ca="1" si="40"/>
        <v>#REF!</v>
      </c>
      <c r="G38" s="9" t="e">
        <f t="shared" ca="1" si="29"/>
        <v>#REF!</v>
      </c>
      <c r="H38" s="10" t="e">
        <f t="shared" ca="1" si="41"/>
        <v>#REF!</v>
      </c>
      <c r="I38" s="9" t="e">
        <f t="shared" ca="1" si="22"/>
        <v>#REF!</v>
      </c>
      <c r="J38" s="11" t="e">
        <f t="shared" ca="1" si="30"/>
        <v>#REF!</v>
      </c>
      <c r="K38" s="7" t="e">
        <f t="shared" ca="1" si="31"/>
        <v>#REF!</v>
      </c>
      <c r="L38" s="7" t="e">
        <f t="shared" ca="1" si="32"/>
        <v>#REF!</v>
      </c>
      <c r="N38">
        <v>7</v>
      </c>
      <c r="O38" s="7" t="str">
        <f t="shared" ca="1" si="33"/>
        <v/>
      </c>
      <c r="P38" s="7" t="str">
        <f t="shared" ca="1" si="34"/>
        <v/>
      </c>
      <c r="Q38" s="8" t="e">
        <f t="shared" ca="1" si="35"/>
        <v>#REF!</v>
      </c>
      <c r="R38" s="9" t="e">
        <f t="shared" ca="1" si="36"/>
        <v>#REF!</v>
      </c>
      <c r="S38" s="10" t="e">
        <f t="shared" ca="1" si="42"/>
        <v>#REF!</v>
      </c>
      <c r="T38" s="9" t="e">
        <f t="shared" ca="1" si="23"/>
        <v>#REF!</v>
      </c>
      <c r="U38" s="10" t="e">
        <f t="shared" ca="1" si="43"/>
        <v>#REF!</v>
      </c>
      <c r="V38" s="9" t="e">
        <f t="shared" ca="1" si="24"/>
        <v>#REF!</v>
      </c>
      <c r="W38" s="11" t="e">
        <f t="shared" ca="1" si="37"/>
        <v>#REF!</v>
      </c>
      <c r="X38" s="7" t="e">
        <f t="shared" ca="1" si="38"/>
        <v>#REF!</v>
      </c>
      <c r="Y38" s="7" t="e">
        <f t="shared" ca="1" si="39"/>
        <v>#REF!</v>
      </c>
    </row>
    <row r="39" spans="1:25" x14ac:dyDescent="0.3">
      <c r="A39">
        <v>8</v>
      </c>
      <c r="B39" s="7" t="e">
        <f t="shared" ca="1" si="25"/>
        <v>#REF!</v>
      </c>
      <c r="C39" s="7" t="e">
        <f t="shared" ca="1" si="26"/>
        <v>#REF!</v>
      </c>
      <c r="D39" s="8" t="e">
        <f t="shared" ca="1" si="27"/>
        <v>#REF!</v>
      </c>
      <c r="E39" s="9" t="e">
        <f t="shared" ca="1" si="28"/>
        <v>#REF!</v>
      </c>
      <c r="F39" s="10" t="e">
        <f t="shared" ca="1" si="40"/>
        <v>#REF!</v>
      </c>
      <c r="G39" s="9" t="e">
        <f t="shared" ca="1" si="29"/>
        <v>#REF!</v>
      </c>
      <c r="H39" s="10" t="e">
        <f t="shared" ca="1" si="41"/>
        <v>#REF!</v>
      </c>
      <c r="I39" s="9" t="e">
        <f t="shared" ca="1" si="22"/>
        <v>#REF!</v>
      </c>
      <c r="J39" s="11" t="e">
        <f t="shared" ca="1" si="30"/>
        <v>#REF!</v>
      </c>
      <c r="K39" s="7" t="e">
        <f t="shared" ca="1" si="31"/>
        <v>#REF!</v>
      </c>
      <c r="L39" s="7" t="e">
        <f t="shared" ca="1" si="32"/>
        <v>#REF!</v>
      </c>
      <c r="N39">
        <v>8</v>
      </c>
      <c r="O39" s="7" t="str">
        <f t="shared" ca="1" si="33"/>
        <v/>
      </c>
      <c r="P39" s="7" t="str">
        <f t="shared" ca="1" si="34"/>
        <v/>
      </c>
      <c r="Q39" s="8" t="e">
        <f t="shared" ca="1" si="35"/>
        <v>#REF!</v>
      </c>
      <c r="R39" s="9" t="e">
        <f t="shared" ca="1" si="36"/>
        <v>#REF!</v>
      </c>
      <c r="S39" s="10" t="e">
        <f t="shared" ca="1" si="42"/>
        <v>#REF!</v>
      </c>
      <c r="T39" s="9" t="e">
        <f t="shared" ca="1" si="23"/>
        <v>#REF!</v>
      </c>
      <c r="U39" s="10" t="e">
        <f t="shared" ca="1" si="43"/>
        <v>#REF!</v>
      </c>
      <c r="V39" s="9" t="e">
        <f t="shared" ca="1" si="24"/>
        <v>#REF!</v>
      </c>
      <c r="W39" s="11" t="e">
        <f t="shared" ca="1" si="37"/>
        <v>#REF!</v>
      </c>
      <c r="X39" s="7" t="e">
        <f t="shared" ca="1" si="38"/>
        <v>#REF!</v>
      </c>
      <c r="Y39" s="7" t="e">
        <f t="shared" ca="1" si="39"/>
        <v>#REF!</v>
      </c>
    </row>
    <row r="40" spans="1:25" x14ac:dyDescent="0.3">
      <c r="A40">
        <v>9</v>
      </c>
      <c r="B40" s="7" t="e">
        <f t="shared" ca="1" si="25"/>
        <v>#REF!</v>
      </c>
      <c r="C40" s="7" t="e">
        <f t="shared" ca="1" si="26"/>
        <v>#REF!</v>
      </c>
      <c r="D40" s="8" t="e">
        <f t="shared" ca="1" si="27"/>
        <v>#REF!</v>
      </c>
      <c r="E40" s="9" t="e">
        <f t="shared" ca="1" si="28"/>
        <v>#REF!</v>
      </c>
      <c r="F40" s="10" t="e">
        <f t="shared" ca="1" si="40"/>
        <v>#REF!</v>
      </c>
      <c r="G40" s="9" t="e">
        <f t="shared" ca="1" si="29"/>
        <v>#REF!</v>
      </c>
      <c r="H40" s="10" t="e">
        <f t="shared" ca="1" si="41"/>
        <v>#REF!</v>
      </c>
      <c r="I40" s="9" t="e">
        <f t="shared" ca="1" si="22"/>
        <v>#REF!</v>
      </c>
      <c r="J40" s="11" t="e">
        <f t="shared" ca="1" si="30"/>
        <v>#REF!</v>
      </c>
      <c r="K40" s="7" t="e">
        <f t="shared" ca="1" si="31"/>
        <v>#REF!</v>
      </c>
      <c r="L40" s="7" t="e">
        <f t="shared" ca="1" si="32"/>
        <v>#REF!</v>
      </c>
      <c r="N40">
        <v>9</v>
      </c>
      <c r="O40" s="7" t="str">
        <f t="shared" ca="1" si="33"/>
        <v/>
      </c>
      <c r="P40" s="7" t="str">
        <f t="shared" ca="1" si="34"/>
        <v/>
      </c>
      <c r="Q40" s="8" t="e">
        <f t="shared" ca="1" si="35"/>
        <v>#REF!</v>
      </c>
      <c r="R40" s="9" t="e">
        <f t="shared" ca="1" si="36"/>
        <v>#REF!</v>
      </c>
      <c r="S40" s="10" t="e">
        <f t="shared" ca="1" si="42"/>
        <v>#REF!</v>
      </c>
      <c r="T40" s="9" t="e">
        <f t="shared" ca="1" si="23"/>
        <v>#REF!</v>
      </c>
      <c r="U40" s="10" t="e">
        <f t="shared" ca="1" si="43"/>
        <v>#REF!</v>
      </c>
      <c r="V40" s="9" t="e">
        <f t="shared" ca="1" si="24"/>
        <v>#REF!</v>
      </c>
      <c r="W40" s="11" t="e">
        <f t="shared" ca="1" si="37"/>
        <v>#REF!</v>
      </c>
      <c r="X40" s="7" t="e">
        <f t="shared" ca="1" si="38"/>
        <v>#REF!</v>
      </c>
      <c r="Y40" s="7" t="e">
        <f t="shared" ca="1" si="39"/>
        <v>#REF!</v>
      </c>
    </row>
    <row r="41" spans="1:25" x14ac:dyDescent="0.3">
      <c r="A41">
        <v>10</v>
      </c>
      <c r="B41" s="7" t="e">
        <f t="shared" ca="1" si="25"/>
        <v>#REF!</v>
      </c>
      <c r="C41" s="7" t="e">
        <f t="shared" ca="1" si="26"/>
        <v>#REF!</v>
      </c>
      <c r="D41" s="8" t="e">
        <f t="shared" ca="1" si="27"/>
        <v>#REF!</v>
      </c>
      <c r="E41" s="9" t="e">
        <f t="shared" ca="1" si="28"/>
        <v>#REF!</v>
      </c>
      <c r="F41" s="10" t="e">
        <f t="shared" ca="1" si="40"/>
        <v>#REF!</v>
      </c>
      <c r="G41" s="9" t="e">
        <f t="shared" ca="1" si="29"/>
        <v>#REF!</v>
      </c>
      <c r="H41" s="10" t="e">
        <f t="shared" ca="1" si="41"/>
        <v>#REF!</v>
      </c>
      <c r="I41" s="9" t="e">
        <f t="shared" ca="1" si="22"/>
        <v>#REF!</v>
      </c>
      <c r="J41" s="11" t="e">
        <f t="shared" ca="1" si="30"/>
        <v>#REF!</v>
      </c>
      <c r="K41" s="7" t="e">
        <f t="shared" ca="1" si="31"/>
        <v>#REF!</v>
      </c>
      <c r="L41" s="7" t="e">
        <f t="shared" ca="1" si="32"/>
        <v>#REF!</v>
      </c>
      <c r="N41">
        <v>10</v>
      </c>
      <c r="O41" s="7" t="str">
        <f t="shared" ca="1" si="33"/>
        <v/>
      </c>
      <c r="P41" s="7" t="str">
        <f t="shared" ca="1" si="34"/>
        <v/>
      </c>
      <c r="Q41" s="8" t="e">
        <f t="shared" ca="1" si="35"/>
        <v>#REF!</v>
      </c>
      <c r="R41" s="9" t="e">
        <f t="shared" ca="1" si="36"/>
        <v>#REF!</v>
      </c>
      <c r="S41" s="10" t="e">
        <f t="shared" ca="1" si="42"/>
        <v>#REF!</v>
      </c>
      <c r="T41" s="9" t="e">
        <f t="shared" ca="1" si="23"/>
        <v>#REF!</v>
      </c>
      <c r="U41" s="10" t="e">
        <f t="shared" ca="1" si="43"/>
        <v>#REF!</v>
      </c>
      <c r="V41" s="9" t="e">
        <f t="shared" ca="1" si="24"/>
        <v>#REF!</v>
      </c>
      <c r="W41" s="11" t="e">
        <f t="shared" ca="1" si="37"/>
        <v>#REF!</v>
      </c>
      <c r="X41" s="7" t="e">
        <f t="shared" ca="1" si="38"/>
        <v>#REF!</v>
      </c>
      <c r="Y41" s="7" t="e">
        <f t="shared" ca="1" si="39"/>
        <v>#REF!</v>
      </c>
    </row>
    <row r="42" spans="1:25" x14ac:dyDescent="0.3">
      <c r="A42">
        <v>11</v>
      </c>
      <c r="B42" s="7" t="e">
        <f t="shared" ca="1" si="25"/>
        <v>#REF!</v>
      </c>
      <c r="C42" s="7" t="e">
        <f t="shared" ca="1" si="26"/>
        <v>#REF!</v>
      </c>
      <c r="D42" s="8" t="e">
        <f t="shared" ca="1" si="27"/>
        <v>#REF!</v>
      </c>
      <c r="E42" s="9" t="e">
        <f t="shared" ca="1" si="28"/>
        <v>#REF!</v>
      </c>
      <c r="F42" s="10" t="e">
        <f t="shared" ca="1" si="40"/>
        <v>#REF!</v>
      </c>
      <c r="G42" s="9" t="e">
        <f t="shared" ca="1" si="29"/>
        <v>#REF!</v>
      </c>
      <c r="H42" s="10" t="e">
        <f t="shared" ca="1" si="41"/>
        <v>#REF!</v>
      </c>
      <c r="I42" s="9" t="e">
        <f t="shared" ca="1" si="22"/>
        <v>#REF!</v>
      </c>
      <c r="J42" s="11" t="e">
        <f t="shared" ca="1" si="30"/>
        <v>#REF!</v>
      </c>
      <c r="K42" s="7" t="e">
        <f t="shared" ca="1" si="31"/>
        <v>#REF!</v>
      </c>
      <c r="L42" s="7" t="e">
        <f t="shared" ca="1" si="32"/>
        <v>#REF!</v>
      </c>
      <c r="N42">
        <v>11</v>
      </c>
      <c r="O42" s="7" t="str">
        <f t="shared" ca="1" si="33"/>
        <v/>
      </c>
      <c r="P42" s="7" t="str">
        <f t="shared" ca="1" si="34"/>
        <v/>
      </c>
      <c r="Q42" s="8" t="e">
        <f t="shared" ca="1" si="35"/>
        <v>#REF!</v>
      </c>
      <c r="R42" s="9" t="e">
        <f t="shared" ca="1" si="36"/>
        <v>#REF!</v>
      </c>
      <c r="S42" s="10" t="e">
        <f t="shared" ca="1" si="42"/>
        <v>#REF!</v>
      </c>
      <c r="T42" s="9" t="e">
        <f t="shared" ca="1" si="23"/>
        <v>#REF!</v>
      </c>
      <c r="U42" s="10" t="e">
        <f t="shared" ca="1" si="43"/>
        <v>#REF!</v>
      </c>
      <c r="V42" s="9" t="e">
        <f t="shared" ca="1" si="24"/>
        <v>#REF!</v>
      </c>
      <c r="W42" s="11" t="e">
        <f t="shared" ca="1" si="37"/>
        <v>#REF!</v>
      </c>
      <c r="X42" s="7" t="e">
        <f t="shared" ca="1" si="38"/>
        <v>#REF!</v>
      </c>
      <c r="Y42" s="7" t="e">
        <f t="shared" ca="1" si="39"/>
        <v>#REF!</v>
      </c>
    </row>
    <row r="43" spans="1:25" x14ac:dyDescent="0.3">
      <c r="A43">
        <v>12</v>
      </c>
      <c r="B43" s="7" t="e">
        <f t="shared" ca="1" si="25"/>
        <v>#REF!</v>
      </c>
      <c r="C43" s="7" t="e">
        <f t="shared" ca="1" si="26"/>
        <v>#REF!</v>
      </c>
      <c r="D43" s="8" t="e">
        <f t="shared" ca="1" si="27"/>
        <v>#REF!</v>
      </c>
      <c r="E43" s="9" t="e">
        <f t="shared" ca="1" si="28"/>
        <v>#REF!</v>
      </c>
      <c r="F43" s="10" t="e">
        <f t="shared" ca="1" si="40"/>
        <v>#REF!</v>
      </c>
      <c r="G43" s="9" t="e">
        <f t="shared" ca="1" si="29"/>
        <v>#REF!</v>
      </c>
      <c r="H43" s="10" t="e">
        <f t="shared" ca="1" si="41"/>
        <v>#REF!</v>
      </c>
      <c r="I43" s="9" t="e">
        <f t="shared" ca="1" si="22"/>
        <v>#REF!</v>
      </c>
      <c r="J43" s="11" t="e">
        <f t="shared" ca="1" si="30"/>
        <v>#REF!</v>
      </c>
      <c r="K43" s="7" t="e">
        <f t="shared" ca="1" si="31"/>
        <v>#REF!</v>
      </c>
      <c r="L43" s="7" t="e">
        <f t="shared" ca="1" si="32"/>
        <v>#REF!</v>
      </c>
      <c r="N43">
        <v>12</v>
      </c>
      <c r="O43" s="7" t="str">
        <f t="shared" ca="1" si="33"/>
        <v/>
      </c>
      <c r="P43" s="7" t="str">
        <f t="shared" ca="1" si="34"/>
        <v/>
      </c>
      <c r="Q43" s="8" t="e">
        <f t="shared" ca="1" si="35"/>
        <v>#REF!</v>
      </c>
      <c r="R43" s="9" t="e">
        <f t="shared" ca="1" si="36"/>
        <v>#REF!</v>
      </c>
      <c r="S43" s="10" t="e">
        <f t="shared" ca="1" si="42"/>
        <v>#REF!</v>
      </c>
      <c r="T43" s="9" t="e">
        <f t="shared" ca="1" si="23"/>
        <v>#REF!</v>
      </c>
      <c r="U43" s="10" t="e">
        <f t="shared" ca="1" si="43"/>
        <v>#REF!</v>
      </c>
      <c r="V43" s="9" t="e">
        <f t="shared" ca="1" si="24"/>
        <v>#REF!</v>
      </c>
      <c r="W43" s="11" t="e">
        <f t="shared" ca="1" si="37"/>
        <v>#REF!</v>
      </c>
      <c r="X43" s="7" t="e">
        <f t="shared" ca="1" si="38"/>
        <v>#REF!</v>
      </c>
      <c r="Y43" s="7" t="e">
        <f t="shared" ca="1" si="39"/>
        <v>#REF!</v>
      </c>
    </row>
    <row r="44" spans="1:25" x14ac:dyDescent="0.3">
      <c r="A44">
        <v>13</v>
      </c>
      <c r="B44" s="7" t="e">
        <f t="shared" ca="1" si="25"/>
        <v>#REF!</v>
      </c>
      <c r="C44" s="7" t="e">
        <f t="shared" ca="1" si="26"/>
        <v>#REF!</v>
      </c>
      <c r="D44" s="8" t="e">
        <f t="shared" ca="1" si="27"/>
        <v>#REF!</v>
      </c>
      <c r="E44" s="9" t="e">
        <f t="shared" ca="1" si="28"/>
        <v>#REF!</v>
      </c>
      <c r="F44" s="10" t="e">
        <f t="shared" ca="1" si="40"/>
        <v>#REF!</v>
      </c>
      <c r="G44" s="9" t="e">
        <f t="shared" ca="1" si="29"/>
        <v>#REF!</v>
      </c>
      <c r="H44" s="10" t="e">
        <f t="shared" ca="1" si="41"/>
        <v>#REF!</v>
      </c>
      <c r="I44" s="9" t="e">
        <f t="shared" ca="1" si="22"/>
        <v>#REF!</v>
      </c>
      <c r="J44" s="11" t="e">
        <f t="shared" ca="1" si="30"/>
        <v>#REF!</v>
      </c>
      <c r="K44" s="7" t="e">
        <f t="shared" ca="1" si="31"/>
        <v>#REF!</v>
      </c>
      <c r="L44" s="7" t="e">
        <f t="shared" ca="1" si="32"/>
        <v>#REF!</v>
      </c>
      <c r="N44">
        <v>13</v>
      </c>
      <c r="O44" s="7" t="str">
        <f t="shared" ca="1" si="33"/>
        <v/>
      </c>
      <c r="P44" s="7" t="str">
        <f t="shared" ca="1" si="34"/>
        <v/>
      </c>
      <c r="Q44" s="8" t="e">
        <f t="shared" ca="1" si="35"/>
        <v>#REF!</v>
      </c>
      <c r="R44" s="9" t="e">
        <f t="shared" ca="1" si="36"/>
        <v>#REF!</v>
      </c>
      <c r="S44" s="10" t="e">
        <f t="shared" ca="1" si="42"/>
        <v>#REF!</v>
      </c>
      <c r="T44" s="9" t="e">
        <f t="shared" ca="1" si="23"/>
        <v>#REF!</v>
      </c>
      <c r="U44" s="10" t="e">
        <f t="shared" ca="1" si="43"/>
        <v>#REF!</v>
      </c>
      <c r="V44" s="9" t="e">
        <f t="shared" ca="1" si="24"/>
        <v>#REF!</v>
      </c>
      <c r="W44" s="11" t="e">
        <f t="shared" ca="1" si="37"/>
        <v>#REF!</v>
      </c>
      <c r="X44" s="7" t="e">
        <f t="shared" ca="1" si="38"/>
        <v>#REF!</v>
      </c>
      <c r="Y44" s="7" t="e">
        <f t="shared" ca="1" si="39"/>
        <v>#REF!</v>
      </c>
    </row>
    <row r="45" spans="1:25" x14ac:dyDescent="0.3">
      <c r="A45">
        <v>14</v>
      </c>
      <c r="B45" s="7" t="e">
        <f t="shared" ca="1" si="25"/>
        <v>#REF!</v>
      </c>
      <c r="C45" s="7" t="e">
        <f t="shared" ca="1" si="26"/>
        <v>#REF!</v>
      </c>
      <c r="D45" s="8" t="e">
        <f t="shared" ca="1" si="27"/>
        <v>#REF!</v>
      </c>
      <c r="E45" s="9" t="e">
        <f t="shared" ca="1" si="28"/>
        <v>#REF!</v>
      </c>
      <c r="F45" s="10" t="e">
        <f t="shared" ca="1" si="40"/>
        <v>#REF!</v>
      </c>
      <c r="G45" s="9" t="e">
        <f t="shared" ca="1" si="29"/>
        <v>#REF!</v>
      </c>
      <c r="H45" s="10" t="e">
        <f t="shared" ca="1" si="41"/>
        <v>#REF!</v>
      </c>
      <c r="I45" s="9" t="e">
        <f t="shared" ca="1" si="22"/>
        <v>#REF!</v>
      </c>
      <c r="J45" s="11" t="e">
        <f t="shared" ca="1" si="30"/>
        <v>#REF!</v>
      </c>
      <c r="K45" s="7" t="e">
        <f t="shared" ca="1" si="31"/>
        <v>#REF!</v>
      </c>
      <c r="L45" s="7" t="e">
        <f t="shared" ca="1" si="32"/>
        <v>#REF!</v>
      </c>
      <c r="N45">
        <v>14</v>
      </c>
      <c r="O45" s="7" t="str">
        <f t="shared" ca="1" si="33"/>
        <v/>
      </c>
      <c r="P45" s="7" t="str">
        <f t="shared" ca="1" si="34"/>
        <v/>
      </c>
      <c r="Q45" s="8" t="e">
        <f t="shared" ca="1" si="35"/>
        <v>#REF!</v>
      </c>
      <c r="R45" s="9" t="e">
        <f t="shared" ca="1" si="36"/>
        <v>#REF!</v>
      </c>
      <c r="S45" s="10" t="e">
        <f t="shared" ca="1" si="42"/>
        <v>#REF!</v>
      </c>
      <c r="T45" s="9" t="e">
        <f t="shared" ca="1" si="23"/>
        <v>#REF!</v>
      </c>
      <c r="U45" s="10" t="e">
        <f t="shared" ca="1" si="43"/>
        <v>#REF!</v>
      </c>
      <c r="V45" s="9" t="e">
        <f t="shared" ca="1" si="24"/>
        <v>#REF!</v>
      </c>
      <c r="W45" s="11" t="e">
        <f t="shared" ca="1" si="37"/>
        <v>#REF!</v>
      </c>
      <c r="X45" s="7" t="e">
        <f t="shared" ca="1" si="38"/>
        <v>#REF!</v>
      </c>
      <c r="Y45" s="7" t="e">
        <f t="shared" ca="1" si="39"/>
        <v>#REF!</v>
      </c>
    </row>
    <row r="46" spans="1:25" x14ac:dyDescent="0.3">
      <c r="A46">
        <v>15</v>
      </c>
      <c r="B46" s="7" t="e">
        <f t="shared" ca="1" si="25"/>
        <v>#REF!</v>
      </c>
      <c r="C46" s="7" t="e">
        <f t="shared" ca="1" si="26"/>
        <v>#REF!</v>
      </c>
      <c r="D46" s="8" t="e">
        <f t="shared" ca="1" si="27"/>
        <v>#REF!</v>
      </c>
      <c r="E46" s="9" t="e">
        <f t="shared" ca="1" si="28"/>
        <v>#REF!</v>
      </c>
      <c r="F46" s="10" t="e">
        <f t="shared" ca="1" si="40"/>
        <v>#REF!</v>
      </c>
      <c r="G46" s="9" t="e">
        <f t="shared" ca="1" si="29"/>
        <v>#REF!</v>
      </c>
      <c r="H46" s="10" t="e">
        <f t="shared" ca="1" si="41"/>
        <v>#REF!</v>
      </c>
      <c r="I46" s="9" t="e">
        <f t="shared" ca="1" si="22"/>
        <v>#REF!</v>
      </c>
      <c r="J46" s="11" t="e">
        <f t="shared" ca="1" si="30"/>
        <v>#REF!</v>
      </c>
      <c r="K46" s="7" t="e">
        <f t="shared" ca="1" si="31"/>
        <v>#REF!</v>
      </c>
      <c r="L46" s="7" t="e">
        <f t="shared" ca="1" si="32"/>
        <v>#REF!</v>
      </c>
      <c r="N46">
        <v>15</v>
      </c>
      <c r="O46" s="7" t="str">
        <f t="shared" ca="1" si="33"/>
        <v/>
      </c>
      <c r="P46" s="7" t="str">
        <f t="shared" ca="1" si="34"/>
        <v/>
      </c>
      <c r="Q46" s="8" t="e">
        <f t="shared" ca="1" si="35"/>
        <v>#REF!</v>
      </c>
      <c r="R46" s="9" t="e">
        <f t="shared" ca="1" si="36"/>
        <v>#REF!</v>
      </c>
      <c r="S46" s="10" t="e">
        <f t="shared" ca="1" si="42"/>
        <v>#REF!</v>
      </c>
      <c r="T46" s="9" t="e">
        <f t="shared" ca="1" si="23"/>
        <v>#REF!</v>
      </c>
      <c r="U46" s="10" t="e">
        <f t="shared" ca="1" si="43"/>
        <v>#REF!</v>
      </c>
      <c r="V46" s="9" t="e">
        <f t="shared" ca="1" si="24"/>
        <v>#REF!</v>
      </c>
      <c r="W46" s="11" t="e">
        <f t="shared" ca="1" si="37"/>
        <v>#REF!</v>
      </c>
      <c r="X46" s="7" t="e">
        <f t="shared" ca="1" si="38"/>
        <v>#REF!</v>
      </c>
      <c r="Y46" s="7" t="e">
        <f t="shared" ca="1" si="39"/>
        <v>#REF!</v>
      </c>
    </row>
    <row r="47" spans="1:25" x14ac:dyDescent="0.3">
      <c r="A47">
        <v>16</v>
      </c>
      <c r="B47" s="7" t="e">
        <f t="shared" ca="1" si="25"/>
        <v>#REF!</v>
      </c>
      <c r="C47" s="7" t="e">
        <f t="shared" ca="1" si="26"/>
        <v>#REF!</v>
      </c>
      <c r="D47" s="8" t="e">
        <f t="shared" ca="1" si="27"/>
        <v>#REF!</v>
      </c>
      <c r="E47" s="9" t="e">
        <f t="shared" ca="1" si="28"/>
        <v>#REF!</v>
      </c>
      <c r="F47" s="10" t="e">
        <f t="shared" ca="1" si="40"/>
        <v>#REF!</v>
      </c>
      <c r="G47" s="9" t="e">
        <f t="shared" ca="1" si="29"/>
        <v>#REF!</v>
      </c>
      <c r="H47" s="10" t="e">
        <f t="shared" ca="1" si="41"/>
        <v>#REF!</v>
      </c>
      <c r="I47" s="9" t="e">
        <f t="shared" ca="1" si="22"/>
        <v>#REF!</v>
      </c>
      <c r="J47" s="11" t="e">
        <f t="shared" ca="1" si="30"/>
        <v>#REF!</v>
      </c>
      <c r="K47" s="7" t="e">
        <f t="shared" ca="1" si="31"/>
        <v>#REF!</v>
      </c>
      <c r="L47" s="7" t="e">
        <f t="shared" ca="1" si="32"/>
        <v>#REF!</v>
      </c>
      <c r="N47">
        <v>16</v>
      </c>
      <c r="O47" s="7" t="str">
        <f t="shared" ca="1" si="33"/>
        <v/>
      </c>
      <c r="P47" s="7" t="str">
        <f t="shared" ca="1" si="34"/>
        <v/>
      </c>
      <c r="Q47" s="8" t="e">
        <f t="shared" ca="1" si="35"/>
        <v>#REF!</v>
      </c>
      <c r="R47" s="9" t="e">
        <f t="shared" ca="1" si="36"/>
        <v>#REF!</v>
      </c>
      <c r="S47" s="10" t="e">
        <f t="shared" ca="1" si="42"/>
        <v>#REF!</v>
      </c>
      <c r="T47" s="9" t="e">
        <f t="shared" ca="1" si="23"/>
        <v>#REF!</v>
      </c>
      <c r="U47" s="10" t="e">
        <f t="shared" ca="1" si="43"/>
        <v>#REF!</v>
      </c>
      <c r="V47" s="9" t="e">
        <f t="shared" ca="1" si="24"/>
        <v>#REF!</v>
      </c>
      <c r="W47" s="11" t="e">
        <f t="shared" ca="1" si="37"/>
        <v>#REF!</v>
      </c>
      <c r="X47" s="7" t="e">
        <f t="shared" ca="1" si="38"/>
        <v>#REF!</v>
      </c>
      <c r="Y47" s="7" t="e">
        <f t="shared" ca="1" si="39"/>
        <v>#REF!</v>
      </c>
    </row>
    <row r="48" spans="1:25" x14ac:dyDescent="0.3">
      <c r="A48">
        <v>17</v>
      </c>
      <c r="B48" s="7" t="e">
        <f t="shared" ca="1" si="25"/>
        <v>#REF!</v>
      </c>
      <c r="C48" s="7" t="e">
        <f t="shared" ca="1" si="26"/>
        <v>#REF!</v>
      </c>
      <c r="D48" s="8" t="e">
        <f t="shared" ca="1" si="27"/>
        <v>#REF!</v>
      </c>
      <c r="E48" s="9" t="e">
        <f t="shared" ca="1" si="28"/>
        <v>#REF!</v>
      </c>
      <c r="F48" s="10" t="e">
        <f t="shared" ca="1" si="40"/>
        <v>#REF!</v>
      </c>
      <c r="G48" s="9" t="e">
        <f t="shared" ca="1" si="29"/>
        <v>#REF!</v>
      </c>
      <c r="H48" s="10" t="e">
        <f t="shared" ca="1" si="41"/>
        <v>#REF!</v>
      </c>
      <c r="I48" s="9" t="e">
        <f t="shared" ca="1" si="22"/>
        <v>#REF!</v>
      </c>
      <c r="J48" s="11" t="e">
        <f t="shared" ca="1" si="30"/>
        <v>#REF!</v>
      </c>
      <c r="K48" s="7" t="e">
        <f t="shared" ca="1" si="31"/>
        <v>#REF!</v>
      </c>
      <c r="L48" s="7" t="e">
        <f t="shared" ca="1" si="32"/>
        <v>#REF!</v>
      </c>
      <c r="N48">
        <v>17</v>
      </c>
      <c r="O48" s="7" t="str">
        <f t="shared" ca="1" si="33"/>
        <v/>
      </c>
      <c r="P48" s="7" t="str">
        <f t="shared" ca="1" si="34"/>
        <v/>
      </c>
      <c r="Q48" s="8" t="e">
        <f t="shared" ca="1" si="35"/>
        <v>#REF!</v>
      </c>
      <c r="R48" s="9" t="e">
        <f t="shared" ca="1" si="36"/>
        <v>#REF!</v>
      </c>
      <c r="S48" s="10" t="e">
        <f t="shared" ca="1" si="42"/>
        <v>#REF!</v>
      </c>
      <c r="T48" s="9" t="e">
        <f t="shared" ca="1" si="23"/>
        <v>#REF!</v>
      </c>
      <c r="U48" s="10" t="e">
        <f t="shared" ca="1" si="43"/>
        <v>#REF!</v>
      </c>
      <c r="V48" s="9" t="e">
        <f t="shared" ca="1" si="24"/>
        <v>#REF!</v>
      </c>
      <c r="W48" s="11" t="e">
        <f t="shared" ca="1" si="37"/>
        <v>#REF!</v>
      </c>
      <c r="X48" s="7" t="e">
        <f t="shared" ca="1" si="38"/>
        <v>#REF!</v>
      </c>
      <c r="Y48" s="7" t="e">
        <f t="shared" ca="1" si="39"/>
        <v>#REF!</v>
      </c>
    </row>
    <row r="49" spans="1:25" x14ac:dyDescent="0.3">
      <c r="A49">
        <v>18</v>
      </c>
      <c r="B49" s="7" t="e">
        <f t="shared" ca="1" si="25"/>
        <v>#REF!</v>
      </c>
      <c r="C49" s="7" t="e">
        <f t="shared" ca="1" si="26"/>
        <v>#REF!</v>
      </c>
      <c r="D49" s="8" t="e">
        <f ca="1">IF(G49="Halved","Shared "&amp;F49&amp;" Skin"&amp;IF(F49=1,"","s"),IF(E49=0,"","Won "&amp;E49&amp;" Skin"&amp;IF(E49=1,"","s")))</f>
        <v>#REF!</v>
      </c>
      <c r="E49" s="9" t="e">
        <f ca="1">IF(G49=OFFSET(B49,0-A49,0,1,1),F49,IF(G49="Halved",F49/2,0))</f>
        <v>#REF!</v>
      </c>
      <c r="F49" s="10" t="e">
        <f t="shared" ca="1" si="40"/>
        <v>#REF!</v>
      </c>
      <c r="G49" s="9" t="e">
        <f t="shared" ca="1" si="29"/>
        <v>#REF!</v>
      </c>
      <c r="H49" s="10" t="e">
        <f t="shared" ca="1" si="41"/>
        <v>#REF!</v>
      </c>
      <c r="I49" s="9" t="e">
        <f ca="1">IF(G49=OFFSET(L49,0-A49,0,1,1),H49,IF(G49="Halved",H49/2,0))</f>
        <v>#REF!</v>
      </c>
      <c r="J49" s="11" t="e">
        <f ca="1">IF(G49="Halved","Shared "&amp;H49&amp;" Skin"&amp;IF(H49=1,"","s"),IF(I49=0,"","Won "&amp;I49&amp;" Skin"&amp;IF(I49=1,"","s")))</f>
        <v>#REF!</v>
      </c>
      <c r="K49" s="7" t="e">
        <f t="shared" ca="1" si="31"/>
        <v>#REF!</v>
      </c>
      <c r="L49" s="7" t="e">
        <f t="shared" ca="1" si="32"/>
        <v>#REF!</v>
      </c>
      <c r="N49">
        <v>18</v>
      </c>
      <c r="O49" s="7" t="str">
        <f t="shared" ca="1" si="33"/>
        <v/>
      </c>
      <c r="P49" s="7" t="str">
        <f t="shared" ca="1" si="34"/>
        <v/>
      </c>
      <c r="Q49" s="8" t="e">
        <f ca="1">IF(T49="Halved","Shared "&amp;S49&amp;" Skin"&amp;IF(S49=1,"","s"),IF(R49=0,"","Won "&amp;R49&amp;" Skin"&amp;IF(R49=1,"","s")))</f>
        <v>#REF!</v>
      </c>
      <c r="R49" s="9" t="e">
        <f ca="1">IF(T49=OFFSET(O49,0-N49,0,1,1),S49,IF(T49="Halved",S49/2,0))</f>
        <v>#REF!</v>
      </c>
      <c r="S49" s="10" t="e">
        <f t="shared" ca="1" si="42"/>
        <v>#REF!</v>
      </c>
      <c r="T49" s="9" t="e">
        <f t="shared" ca="1" si="23"/>
        <v>#REF!</v>
      </c>
      <c r="U49" s="10" t="e">
        <f t="shared" ca="1" si="43"/>
        <v>#REF!</v>
      </c>
      <c r="V49" s="9" t="e">
        <f ca="1">IF(T49=OFFSET(Y49,0-N49,0,1,1),U49,IF(T49="Halved",U49/2,0))</f>
        <v>#REF!</v>
      </c>
      <c r="W49" s="11" t="e">
        <f ca="1">IF(T49="Halved","Shared "&amp;U49&amp;" Skin"&amp;IF(U49=1,"","s"),IF(V49=0,"","Won "&amp;V49&amp;" Skin"&amp;IF(V49=1,"","s")))</f>
        <v>#REF!</v>
      </c>
      <c r="X49" s="7" t="e">
        <f t="shared" ca="1" si="38"/>
        <v>#REF!</v>
      </c>
      <c r="Y49" s="7" t="e">
        <f t="shared" ca="1" si="39"/>
        <v>#REF!</v>
      </c>
    </row>
    <row r="50" spans="1:25" x14ac:dyDescent="0.3">
      <c r="A50" s="213" t="s">
        <v>46</v>
      </c>
      <c r="B50" s="213"/>
      <c r="C50" s="12"/>
      <c r="D50" s="13" t="e">
        <f ca="1">"Won "&amp;E50&amp;" Skins"</f>
        <v>#REF!</v>
      </c>
      <c r="E50" s="14" t="e">
        <f ca="1">SUM(E32:E49)</f>
        <v>#REF!</v>
      </c>
      <c r="F50" s="15"/>
      <c r="G50" s="15"/>
      <c r="H50" s="15"/>
      <c r="I50" s="14" t="e">
        <f ca="1">SUM(I32:I49)</f>
        <v>#REF!</v>
      </c>
      <c r="J50" s="16" t="e">
        <f ca="1">"Won "&amp;I50&amp;" Skins"</f>
        <v>#REF!</v>
      </c>
      <c r="K50" s="12"/>
      <c r="L50" s="12"/>
      <c r="N50" s="213" t="s">
        <v>46</v>
      </c>
      <c r="O50" s="213"/>
      <c r="P50" s="12"/>
      <c r="Q50" s="13" t="e">
        <f ca="1">"Won "&amp;R50&amp;" Skins"</f>
        <v>#REF!</v>
      </c>
      <c r="R50" s="14" t="e">
        <f ca="1">SUM(R32:R49)</f>
        <v>#REF!</v>
      </c>
      <c r="S50" s="15"/>
      <c r="T50" s="15"/>
      <c r="U50" s="15"/>
      <c r="V50" s="14" t="e">
        <f ca="1">SUM(V32:V49)</f>
        <v>#REF!</v>
      </c>
      <c r="W50" s="16" t="e">
        <f ca="1">"Won "&amp;V50&amp;" Skins"</f>
        <v>#REF!</v>
      </c>
      <c r="X50" s="12"/>
      <c r="Y50" s="12"/>
    </row>
    <row r="53" spans="1:25" ht="21" x14ac:dyDescent="0.4">
      <c r="A53" s="211" t="s">
        <v>181</v>
      </c>
      <c r="B53" s="211"/>
      <c r="C53" s="211"/>
      <c r="D53" s="211"/>
      <c r="E53" s="211"/>
      <c r="F53" s="211"/>
      <c r="G53" s="211"/>
      <c r="H53" s="211"/>
      <c r="I53" s="211"/>
      <c r="J53" s="211"/>
      <c r="K53" s="211"/>
      <c r="L53" s="211"/>
      <c r="N53" s="211" t="s">
        <v>181</v>
      </c>
      <c r="O53" s="211"/>
      <c r="P53" s="211"/>
      <c r="Q53" s="211"/>
      <c r="R53" s="211"/>
      <c r="S53" s="211"/>
      <c r="T53" s="211"/>
      <c r="U53" s="211"/>
      <c r="V53" s="211"/>
      <c r="W53" s="211"/>
      <c r="X53" s="211"/>
      <c r="Y53" s="211"/>
    </row>
    <row r="55" spans="1:25" x14ac:dyDescent="0.3">
      <c r="A55" s="212" t="s">
        <v>45</v>
      </c>
      <c r="B55" s="212"/>
      <c r="C55" s="212"/>
      <c r="D55" s="212"/>
      <c r="E55" s="212"/>
      <c r="F55" s="212"/>
      <c r="G55" s="212"/>
      <c r="H55" s="212"/>
      <c r="I55" s="212"/>
      <c r="J55" s="212"/>
      <c r="K55" s="212"/>
      <c r="L55" s="212"/>
      <c r="N55" s="212" t="s">
        <v>49</v>
      </c>
      <c r="O55" s="212"/>
      <c r="P55" s="212"/>
      <c r="Q55" s="212"/>
      <c r="R55" s="212"/>
      <c r="S55" s="212"/>
      <c r="T55" s="212"/>
      <c r="U55" s="212"/>
      <c r="V55" s="212"/>
      <c r="W55" s="212"/>
      <c r="X55" s="212"/>
      <c r="Y55" s="212"/>
    </row>
    <row r="56" spans="1:25" x14ac:dyDescent="0.3">
      <c r="A56" s="4" t="s">
        <v>44</v>
      </c>
      <c r="B56" s="5" t="s">
        <v>73</v>
      </c>
      <c r="C56" s="6" t="s">
        <v>78</v>
      </c>
      <c r="D56" s="6" t="s">
        <v>47</v>
      </c>
      <c r="E56" s="6" t="s">
        <v>46</v>
      </c>
      <c r="F56" s="4" t="s">
        <v>17</v>
      </c>
      <c r="G56" s="6" t="s">
        <v>66</v>
      </c>
      <c r="H56" s="4" t="s">
        <v>17</v>
      </c>
      <c r="I56" s="6" t="s">
        <v>46</v>
      </c>
      <c r="J56" s="6" t="s">
        <v>47</v>
      </c>
      <c r="K56" s="6" t="s">
        <v>78</v>
      </c>
      <c r="L56" s="5" t="s">
        <v>73</v>
      </c>
      <c r="N56" s="4" t="s">
        <v>44</v>
      </c>
      <c r="O56" s="5" t="s">
        <v>73</v>
      </c>
      <c r="P56" s="6" t="s">
        <v>78</v>
      </c>
      <c r="Q56" s="6" t="s">
        <v>47</v>
      </c>
      <c r="R56" s="6" t="s">
        <v>46</v>
      </c>
      <c r="S56" s="4" t="s">
        <v>17</v>
      </c>
      <c r="T56" s="6" t="s">
        <v>66</v>
      </c>
      <c r="U56" s="4" t="s">
        <v>17</v>
      </c>
      <c r="V56" s="6" t="s">
        <v>46</v>
      </c>
      <c r="W56" s="6" t="s">
        <v>47</v>
      </c>
      <c r="X56" s="6" t="s">
        <v>78</v>
      </c>
      <c r="Y56" s="5" t="s">
        <v>73</v>
      </c>
    </row>
    <row r="57" spans="1:25" x14ac:dyDescent="0.3">
      <c r="A57">
        <v>1</v>
      </c>
      <c r="B57" s="7" t="e">
        <f ca="1">INDIRECT("'"&amp;SUBSTITUTE(OFFSET(B57,0-A57,0,1,1),"'","''")&amp;"'!$I$"&amp;A57+10)</f>
        <v>#VALUE!</v>
      </c>
      <c r="C57" s="7" t="e">
        <f ca="1">INDIRECT("'"&amp;SUBSTITUTE(OFFSET(B57,0-A57,0,1,1),"'","''")&amp;"'!$J$"&amp;A57+10)</f>
        <v>#VALUE!</v>
      </c>
      <c r="D57" s="8" t="e">
        <f ca="1">IF(OR(LEFT(D56,3)="Won",LEFT(D56,4)="Lost",D56=""),"",IF(F57=0,"All Square",IF(F57&gt;(18-A57),"Won "&amp;F57&amp;" &amp; "&amp;(18-A57),IF(F57&lt;(A57-18),"Lost "&amp;-F57&amp;" &amp; "&amp;(18-A57),IF(F57&gt;0,F57&amp;" Up",-F57&amp;" Down")))))</f>
        <v>#VALUE!</v>
      </c>
      <c r="E57" s="9" t="e">
        <f ca="1">IF(OR(LEFT(D57,3)="Won",LEFT(D57,4)="Lost",D57="Halved"),"Result","")</f>
        <v>#VALUE!</v>
      </c>
      <c r="F57" s="10" t="e">
        <f ca="1">IF(G57="Halved",0,IF(G57=OFFSET(B57,0-A57,0,1,1),1,-1))</f>
        <v>#VALUE!</v>
      </c>
      <c r="G57" s="9" t="e">
        <f ca="1">IF(B57=L57,IF(B57=L57,"Halved",IF(C57&gt;K57,OFFSET(B57,0-A57,0,1,1),OFFSET(L57,0-A57,0,1,1))),IF(B57&gt;L57,OFFSET(B57,0-A57,0,1,1),OFFSET(L57,0-A57,0,1,1)))</f>
        <v>#VALUE!</v>
      </c>
      <c r="H57" s="10" t="e">
        <f ca="1">IF(G57="Halved",0,IF(G57=OFFSET(L57,0-A57,0,1,1),1,-1))</f>
        <v>#VALUE!</v>
      </c>
      <c r="I57" s="9" t="e">
        <f ca="1">IF(OR(LEFT(J57,3)="Won",LEFT(J57,4)="Lost",J57="Halved"),"Result","")</f>
        <v>#VALUE!</v>
      </c>
      <c r="J57" s="11" t="e">
        <f ca="1">IF(OR(LEFT(J56,3)="Won",LEFT(J56,4)="Lost",J56=""),"",IF(H57=0,"All Square",IF(H57&gt;(18-A57),"Won "&amp;H57&amp;" &amp; "&amp;(18-A57),IF(H57&lt;(A57-18),"Lost "&amp;-H57&amp;" &amp; "&amp;(18-A57),IF(H57&gt;0,H57&amp;" Up",-H57&amp;" Down")))))</f>
        <v>#VALUE!</v>
      </c>
      <c r="K57" s="7" t="e">
        <f ca="1">INDIRECT("'"&amp;SUBSTITUTE(OFFSET(L57,0-A57,0,1,1),"'","''")&amp;"'!$J$"&amp;A57+10)</f>
        <v>#VALUE!</v>
      </c>
      <c r="L57" s="7" t="e">
        <f ca="1">INDIRECT("'"&amp;SUBSTITUTE(OFFSET(L57,0-A57,0,1,1),"'","''")&amp;"'!$I$"&amp;A57+10)</f>
        <v>#VALUE!</v>
      </c>
      <c r="N57">
        <v>1</v>
      </c>
      <c r="O57" s="7" t="e">
        <f ca="1">INDIRECT("'"&amp;SUBSTITUTE(OFFSET(O57,0-N57,0,1,1),"'","''")&amp;"'!$S$"&amp;N57+10)</f>
        <v>#VALUE!</v>
      </c>
      <c r="P57" s="7" t="e">
        <f ca="1">INDIRECT("'"&amp;SUBSTITUTE(OFFSET(O57,0-N57,0,1,1),"'","''")&amp;"'!$T$"&amp;N57+10)</f>
        <v>#VALUE!</v>
      </c>
      <c r="Q57" s="8" t="e">
        <f ca="1">IF(OR(LEFT(Q56,3)="Won",LEFT(Q56,4)="Lost",Q56=""),"",IF(S57=0,"All Square",IF(S57&gt;(18-N57),"Won "&amp;S57&amp;" &amp; "&amp;(18-N57),IF(S57&lt;(N57-18),"Lost "&amp;-S57&amp;" &amp; "&amp;(18-N57),IF(S57&gt;0,S57&amp;" Up",-S57&amp;" Down")))))</f>
        <v>#VALUE!</v>
      </c>
      <c r="R57" s="9" t="e">
        <f ca="1">IF(OR(LEFT(Q57,3)="Won",LEFT(Q57,4)="Lost",Q57="Halved"),"Result","")</f>
        <v>#VALUE!</v>
      </c>
      <c r="S57" s="10" t="e">
        <f ca="1">IF(T57="Halved",0,IF(T57=OFFSET(O57,0-N57,0,1,1),1,-1))</f>
        <v>#VALUE!</v>
      </c>
      <c r="T57" s="9" t="e">
        <f t="shared" ref="T57:T74" ca="1" si="44">IF(O57=Y57,"Halved",IF(O57&gt;Y57,OFFSET(O57,0-N57,0,1,1),OFFSET(Y57,0-N57,0,1,1)))</f>
        <v>#VALUE!</v>
      </c>
      <c r="U57" s="10" t="e">
        <f ca="1">IF(T57="Halved",0,IF(T57=OFFSET(Y57,0-N57,0,1,1),1,-1))</f>
        <v>#VALUE!</v>
      </c>
      <c r="V57" s="9" t="e">
        <f ca="1">IF(OR(LEFT(W57,3)="Won",LEFT(W57,4)="Lost",W57="Halved"),"Result","")</f>
        <v>#VALUE!</v>
      </c>
      <c r="W57" s="11" t="e">
        <f ca="1">IF(OR(LEFT(W56,3)="Won",LEFT(W56,4)="Lost",W56=""),"",IF(U57=0,"All Square",IF(U57&gt;(18-N57),"Won "&amp;U57&amp;" &amp; "&amp;(18-N57),IF(U57&lt;(N57-18),"Lost "&amp;-U57&amp;" &amp; "&amp;(18-N57),IF(U57&gt;0,U57&amp;" Up",-U57&amp;" Down")))))</f>
        <v>#VALUE!</v>
      </c>
      <c r="X57" s="7" t="e">
        <f ca="1">INDIRECT("'"&amp;SUBSTITUTE(OFFSET(Y57,0-N57,0,1,1),"'","''")&amp;"'!$T$"&amp;N57+10)</f>
        <v>#VALUE!</v>
      </c>
      <c r="Y57" s="7" t="e">
        <f ca="1">INDIRECT("'"&amp;SUBSTITUTE(OFFSET(Y57,0-N57,0,1,1),"'","''")&amp;"'!$S$"&amp;N57+10)</f>
        <v>#VALUE!</v>
      </c>
    </row>
    <row r="58" spans="1:25" x14ac:dyDescent="0.3">
      <c r="A58">
        <v>2</v>
      </c>
      <c r="B58" s="7" t="e">
        <f t="shared" ref="B58:B74" ca="1" si="45">INDIRECT("'"&amp;SUBSTITUTE(OFFSET(B58,0-A58,0,1,1),"'","''")&amp;"'!$I$"&amp;A58+10)</f>
        <v>#VALUE!</v>
      </c>
      <c r="C58" s="7" t="e">
        <f t="shared" ref="C58:C74" ca="1" si="46">INDIRECT("'"&amp;SUBSTITUTE(OFFSET(B58,0-A58,0,1,1),"'","''")&amp;"'!$J$"&amp;A58+10)</f>
        <v>#VALUE!</v>
      </c>
      <c r="D58" s="8" t="e">
        <f t="shared" ref="D58:D73" ca="1" si="47">IF(OR(LEFT(D57,3)="Won",LEFT(D57,4)="Lost",D57=""),"",IF(F58=0,"All Square",IF(F58&gt;(18-A58),"Won "&amp;F58&amp;" &amp; "&amp;(18-A58),IF(F58&lt;(A58-18),"Lost "&amp;-F58&amp;" &amp; "&amp;(18-A58),IF(F58&gt;0,F58&amp;" Up",-F58&amp;" Down")))))</f>
        <v>#VALUE!</v>
      </c>
      <c r="E58" s="9" t="e">
        <f t="shared" ref="E58:E73" ca="1" si="48">IF(OR(LEFT(D58,3)="Won",LEFT(D58,4)="Lost",D58="Halved"),"Result","")</f>
        <v>#VALUE!</v>
      </c>
      <c r="F58" s="10" t="e">
        <f ca="1">IF(G58="Halved",F57,IF(G58=OFFSET(B58,0-A58,0,1,1),F57+1,F57-1))</f>
        <v>#VALUE!</v>
      </c>
      <c r="G58" s="9" t="e">
        <f t="shared" ref="G58:G74" ca="1" si="49">IF(B58=L58,IF(B58=L58,"Halved",IF(C58&gt;K58,OFFSET(B58,0-A58,0,1,1),OFFSET(L58,0-A58,0,1,1))),IF(B58&gt;L58,OFFSET(B58,0-A58,0,1,1),OFFSET(L58,0-A58,0,1,1)))</f>
        <v>#VALUE!</v>
      </c>
      <c r="H58" s="10" t="e">
        <f t="shared" ref="H58:H74" ca="1" si="50">IF(G58="Halved",H57,IF(G58=OFFSET(L58,0-A58,0,1,1),H57+1,H57-1))</f>
        <v>#VALUE!</v>
      </c>
      <c r="I58" s="9" t="e">
        <f t="shared" ref="I58:I74" ca="1" si="51">IF(OR(LEFT(J58,3)="Won",LEFT(J58,4)="Lost",J58="Halved"),"Result","")</f>
        <v>#VALUE!</v>
      </c>
      <c r="J58" s="11" t="e">
        <f t="shared" ref="J58:J73" ca="1" si="52">IF(OR(LEFT(J57,3)="Won",LEFT(J57,4)="Lost",J57=""),"",IF(H58=0,"All Square",IF(H58&gt;(18-A58),"Won "&amp;H58&amp;" &amp; "&amp;(18-A58),IF(H58&lt;(A58-18),"Lost "&amp;-H58&amp;" &amp; "&amp;(18-A58),IF(H58&gt;0,H58&amp;" Up",-H58&amp;" Down")))))</f>
        <v>#VALUE!</v>
      </c>
      <c r="K58" s="7" t="e">
        <f t="shared" ref="K58:K74" ca="1" si="53">INDIRECT("'"&amp;SUBSTITUTE(OFFSET(L58,0-A58,0,1,1),"'","''")&amp;"'!$J$"&amp;A58+10)</f>
        <v>#VALUE!</v>
      </c>
      <c r="L58" s="7" t="e">
        <f t="shared" ref="L58:L74" ca="1" si="54">INDIRECT("'"&amp;SUBSTITUTE(OFFSET(L58,0-A58,0,1,1),"'","''")&amp;"'!$I$"&amp;A58+10)</f>
        <v>#VALUE!</v>
      </c>
      <c r="N58">
        <v>2</v>
      </c>
      <c r="O58" s="7" t="e">
        <f t="shared" ref="O58:O74" ca="1" si="55">INDIRECT("'"&amp;SUBSTITUTE(OFFSET(O58,0-N58,0,1,1),"'","''")&amp;"'!$S$"&amp;N58+10)</f>
        <v>#VALUE!</v>
      </c>
      <c r="P58" s="7" t="e">
        <f t="shared" ref="P58:P74" ca="1" si="56">INDIRECT("'"&amp;SUBSTITUTE(OFFSET(O58,0-N58,0,1,1),"'","''")&amp;"'!$T$"&amp;N58+10)</f>
        <v>#VALUE!</v>
      </c>
      <c r="Q58" s="8" t="e">
        <f t="shared" ref="Q58:Q73" ca="1" si="57">IF(OR(LEFT(Q57,3)="Won",LEFT(Q57,4)="Lost",Q57=""),"",IF(S58=0,"All Square",IF(S58&gt;(18-N58),"Won "&amp;S58&amp;" &amp; "&amp;(18-N58),IF(S58&lt;(N58-18),"Lost "&amp;-S58&amp;" &amp; "&amp;(18-N58),IF(S58&gt;0,S58&amp;" Up",-S58&amp;" Down")))))</f>
        <v>#VALUE!</v>
      </c>
      <c r="R58" s="9" t="e">
        <f t="shared" ref="R58:R73" ca="1" si="58">IF(OR(LEFT(Q58,3)="Won",LEFT(Q58,4)="Lost",Q58="Halved"),"Result","")</f>
        <v>#VALUE!</v>
      </c>
      <c r="S58" s="10" t="e">
        <f ca="1">IF(T58="Halved",S57,IF(T58=OFFSET(O58,0-N58,0,1,1),S57+1,S57-1))</f>
        <v>#VALUE!</v>
      </c>
      <c r="T58" s="9" t="e">
        <f t="shared" ca="1" si="44"/>
        <v>#VALUE!</v>
      </c>
      <c r="U58" s="10" t="e">
        <f t="shared" ref="U58:U74" ca="1" si="59">IF(T58="Halved",U57,IF(T58=OFFSET(Y58,0-N58,0,1,1),U57+1,U57-1))</f>
        <v>#VALUE!</v>
      </c>
      <c r="V58" s="9" t="e">
        <f t="shared" ref="V58:V74" ca="1" si="60">IF(OR(LEFT(W58,3)="Won",LEFT(W58,4)="Lost",W58="Halved"),"Result","")</f>
        <v>#VALUE!</v>
      </c>
      <c r="W58" s="11" t="e">
        <f t="shared" ref="W58:W73" ca="1" si="61">IF(OR(LEFT(W57,3)="Won",LEFT(W57,4)="Lost",W57=""),"",IF(U58=0,"All Square",IF(U58&gt;(18-N58),"Won "&amp;U58&amp;" &amp; "&amp;(18-N58),IF(U58&lt;(N58-18),"Lost "&amp;-U58&amp;" &amp; "&amp;(18-N58),IF(U58&gt;0,U58&amp;" Up",-U58&amp;" Down")))))</f>
        <v>#VALUE!</v>
      </c>
      <c r="X58" s="7" t="e">
        <f t="shared" ref="X58:X74" ca="1" si="62">INDIRECT("'"&amp;SUBSTITUTE(OFFSET(Y58,0-N58,0,1,1),"'","''")&amp;"'!$T$"&amp;N58+10)</f>
        <v>#VALUE!</v>
      </c>
      <c r="Y58" s="7" t="e">
        <f t="shared" ref="Y58:Y74" ca="1" si="63">INDIRECT("'"&amp;SUBSTITUTE(OFFSET(Y58,0-N58,0,1,1),"'","''")&amp;"'!$S$"&amp;N58+10)</f>
        <v>#VALUE!</v>
      </c>
    </row>
    <row r="59" spans="1:25" x14ac:dyDescent="0.3">
      <c r="A59">
        <v>3</v>
      </c>
      <c r="B59" s="7" t="e">
        <f t="shared" ca="1" si="45"/>
        <v>#VALUE!</v>
      </c>
      <c r="C59" s="7" t="e">
        <f t="shared" ca="1" si="46"/>
        <v>#VALUE!</v>
      </c>
      <c r="D59" s="8" t="e">
        <f t="shared" ca="1" si="47"/>
        <v>#VALUE!</v>
      </c>
      <c r="E59" s="9" t="e">
        <f t="shared" ca="1" si="48"/>
        <v>#VALUE!</v>
      </c>
      <c r="F59" s="10" t="e">
        <f t="shared" ref="F59:F73" ca="1" si="64">IF(G59="Halved",F58,IF(G59=OFFSET(B59,0-A59,0,1,1),F58+1,F58-1))</f>
        <v>#VALUE!</v>
      </c>
      <c r="G59" s="9" t="e">
        <f t="shared" ca="1" si="49"/>
        <v>#VALUE!</v>
      </c>
      <c r="H59" s="10" t="e">
        <f t="shared" ca="1" si="50"/>
        <v>#VALUE!</v>
      </c>
      <c r="I59" s="9" t="e">
        <f t="shared" ca="1" si="51"/>
        <v>#VALUE!</v>
      </c>
      <c r="J59" s="11" t="e">
        <f t="shared" ca="1" si="52"/>
        <v>#VALUE!</v>
      </c>
      <c r="K59" s="7" t="e">
        <f t="shared" ca="1" si="53"/>
        <v>#VALUE!</v>
      </c>
      <c r="L59" s="7" t="e">
        <f t="shared" ca="1" si="54"/>
        <v>#VALUE!</v>
      </c>
      <c r="N59">
        <v>3</v>
      </c>
      <c r="O59" s="7" t="e">
        <f t="shared" ca="1" si="55"/>
        <v>#VALUE!</v>
      </c>
      <c r="P59" s="7" t="e">
        <f t="shared" ca="1" si="56"/>
        <v>#VALUE!</v>
      </c>
      <c r="Q59" s="8" t="e">
        <f t="shared" ca="1" si="57"/>
        <v>#VALUE!</v>
      </c>
      <c r="R59" s="9" t="e">
        <f t="shared" ca="1" si="58"/>
        <v>#VALUE!</v>
      </c>
      <c r="S59" s="10" t="e">
        <f t="shared" ref="S59:S73" ca="1" si="65">IF(T59="Halved",S58,IF(T59=OFFSET(O59,0-N59,0,1,1),S58+1,S58-1))</f>
        <v>#VALUE!</v>
      </c>
      <c r="T59" s="9" t="e">
        <f t="shared" ca="1" si="44"/>
        <v>#VALUE!</v>
      </c>
      <c r="U59" s="10" t="e">
        <f t="shared" ca="1" si="59"/>
        <v>#VALUE!</v>
      </c>
      <c r="V59" s="9" t="e">
        <f t="shared" ca="1" si="60"/>
        <v>#VALUE!</v>
      </c>
      <c r="W59" s="11" t="e">
        <f t="shared" ca="1" si="61"/>
        <v>#VALUE!</v>
      </c>
      <c r="X59" s="7" t="e">
        <f t="shared" ca="1" si="62"/>
        <v>#VALUE!</v>
      </c>
      <c r="Y59" s="7" t="e">
        <f t="shared" ca="1" si="63"/>
        <v>#VALUE!</v>
      </c>
    </row>
    <row r="60" spans="1:25" x14ac:dyDescent="0.3">
      <c r="A60">
        <v>4</v>
      </c>
      <c r="B60" s="7" t="e">
        <f t="shared" ca="1" si="45"/>
        <v>#VALUE!</v>
      </c>
      <c r="C60" s="7" t="e">
        <f t="shared" ca="1" si="46"/>
        <v>#VALUE!</v>
      </c>
      <c r="D60" s="8" t="e">
        <f t="shared" ca="1" si="47"/>
        <v>#VALUE!</v>
      </c>
      <c r="E60" s="9" t="e">
        <f t="shared" ca="1" si="48"/>
        <v>#VALUE!</v>
      </c>
      <c r="F60" s="10" t="e">
        <f t="shared" ca="1" si="64"/>
        <v>#VALUE!</v>
      </c>
      <c r="G60" s="9" t="e">
        <f t="shared" ca="1" si="49"/>
        <v>#VALUE!</v>
      </c>
      <c r="H60" s="10" t="e">
        <f t="shared" ca="1" si="50"/>
        <v>#VALUE!</v>
      </c>
      <c r="I60" s="9" t="e">
        <f t="shared" ca="1" si="51"/>
        <v>#VALUE!</v>
      </c>
      <c r="J60" s="11" t="e">
        <f t="shared" ca="1" si="52"/>
        <v>#VALUE!</v>
      </c>
      <c r="K60" s="7" t="e">
        <f t="shared" ca="1" si="53"/>
        <v>#VALUE!</v>
      </c>
      <c r="L60" s="7" t="e">
        <f t="shared" ca="1" si="54"/>
        <v>#VALUE!</v>
      </c>
      <c r="N60">
        <v>4</v>
      </c>
      <c r="O60" s="7" t="e">
        <f t="shared" ca="1" si="55"/>
        <v>#VALUE!</v>
      </c>
      <c r="P60" s="7" t="e">
        <f t="shared" ca="1" si="56"/>
        <v>#VALUE!</v>
      </c>
      <c r="Q60" s="8" t="e">
        <f t="shared" ca="1" si="57"/>
        <v>#VALUE!</v>
      </c>
      <c r="R60" s="9" t="e">
        <f t="shared" ca="1" si="58"/>
        <v>#VALUE!</v>
      </c>
      <c r="S60" s="10" t="e">
        <f t="shared" ca="1" si="65"/>
        <v>#VALUE!</v>
      </c>
      <c r="T60" s="9" t="e">
        <f t="shared" ca="1" si="44"/>
        <v>#VALUE!</v>
      </c>
      <c r="U60" s="10" t="e">
        <f t="shared" ca="1" si="59"/>
        <v>#VALUE!</v>
      </c>
      <c r="V60" s="9" t="e">
        <f t="shared" ca="1" si="60"/>
        <v>#VALUE!</v>
      </c>
      <c r="W60" s="11" t="e">
        <f t="shared" ca="1" si="61"/>
        <v>#VALUE!</v>
      </c>
      <c r="X60" s="7" t="e">
        <f t="shared" ca="1" si="62"/>
        <v>#VALUE!</v>
      </c>
      <c r="Y60" s="7" t="e">
        <f t="shared" ca="1" si="63"/>
        <v>#VALUE!</v>
      </c>
    </row>
    <row r="61" spans="1:25" x14ac:dyDescent="0.3">
      <c r="A61">
        <v>5</v>
      </c>
      <c r="B61" s="7" t="e">
        <f t="shared" ca="1" si="45"/>
        <v>#VALUE!</v>
      </c>
      <c r="C61" s="7" t="e">
        <f t="shared" ca="1" si="46"/>
        <v>#VALUE!</v>
      </c>
      <c r="D61" s="8" t="e">
        <f t="shared" ca="1" si="47"/>
        <v>#VALUE!</v>
      </c>
      <c r="E61" s="9" t="e">
        <f t="shared" ca="1" si="48"/>
        <v>#VALUE!</v>
      </c>
      <c r="F61" s="10" t="e">
        <f t="shared" ca="1" si="64"/>
        <v>#VALUE!</v>
      </c>
      <c r="G61" s="9" t="e">
        <f t="shared" ca="1" si="49"/>
        <v>#VALUE!</v>
      </c>
      <c r="H61" s="10" t="e">
        <f t="shared" ca="1" si="50"/>
        <v>#VALUE!</v>
      </c>
      <c r="I61" s="9" t="e">
        <f t="shared" ca="1" si="51"/>
        <v>#VALUE!</v>
      </c>
      <c r="J61" s="11" t="e">
        <f t="shared" ca="1" si="52"/>
        <v>#VALUE!</v>
      </c>
      <c r="K61" s="7" t="e">
        <f t="shared" ca="1" si="53"/>
        <v>#VALUE!</v>
      </c>
      <c r="L61" s="7" t="e">
        <f t="shared" ca="1" si="54"/>
        <v>#VALUE!</v>
      </c>
      <c r="N61">
        <v>5</v>
      </c>
      <c r="O61" s="7" t="e">
        <f t="shared" ca="1" si="55"/>
        <v>#VALUE!</v>
      </c>
      <c r="P61" s="7" t="e">
        <f t="shared" ca="1" si="56"/>
        <v>#VALUE!</v>
      </c>
      <c r="Q61" s="8" t="e">
        <f t="shared" ca="1" si="57"/>
        <v>#VALUE!</v>
      </c>
      <c r="R61" s="9" t="e">
        <f t="shared" ca="1" si="58"/>
        <v>#VALUE!</v>
      </c>
      <c r="S61" s="10" t="e">
        <f t="shared" ca="1" si="65"/>
        <v>#VALUE!</v>
      </c>
      <c r="T61" s="9" t="e">
        <f t="shared" ca="1" si="44"/>
        <v>#VALUE!</v>
      </c>
      <c r="U61" s="10" t="e">
        <f t="shared" ca="1" si="59"/>
        <v>#VALUE!</v>
      </c>
      <c r="V61" s="9" t="e">
        <f t="shared" ca="1" si="60"/>
        <v>#VALUE!</v>
      </c>
      <c r="W61" s="11" t="e">
        <f t="shared" ca="1" si="61"/>
        <v>#VALUE!</v>
      </c>
      <c r="X61" s="7" t="e">
        <f t="shared" ca="1" si="62"/>
        <v>#VALUE!</v>
      </c>
      <c r="Y61" s="7" t="e">
        <f t="shared" ca="1" si="63"/>
        <v>#VALUE!</v>
      </c>
    </row>
    <row r="62" spans="1:25" x14ac:dyDescent="0.3">
      <c r="A62">
        <v>6</v>
      </c>
      <c r="B62" s="7" t="e">
        <f t="shared" ca="1" si="45"/>
        <v>#VALUE!</v>
      </c>
      <c r="C62" s="7" t="e">
        <f t="shared" ca="1" si="46"/>
        <v>#VALUE!</v>
      </c>
      <c r="D62" s="8" t="e">
        <f t="shared" ca="1" si="47"/>
        <v>#VALUE!</v>
      </c>
      <c r="E62" s="9" t="e">
        <f t="shared" ca="1" si="48"/>
        <v>#VALUE!</v>
      </c>
      <c r="F62" s="10" t="e">
        <f t="shared" ca="1" si="64"/>
        <v>#VALUE!</v>
      </c>
      <c r="G62" s="9" t="e">
        <f t="shared" ca="1" si="49"/>
        <v>#VALUE!</v>
      </c>
      <c r="H62" s="10" t="e">
        <f t="shared" ca="1" si="50"/>
        <v>#VALUE!</v>
      </c>
      <c r="I62" s="9" t="e">
        <f t="shared" ca="1" si="51"/>
        <v>#VALUE!</v>
      </c>
      <c r="J62" s="11" t="e">
        <f t="shared" ca="1" si="52"/>
        <v>#VALUE!</v>
      </c>
      <c r="K62" s="7" t="e">
        <f t="shared" ca="1" si="53"/>
        <v>#VALUE!</v>
      </c>
      <c r="L62" s="7" t="e">
        <f t="shared" ca="1" si="54"/>
        <v>#VALUE!</v>
      </c>
      <c r="N62">
        <v>6</v>
      </c>
      <c r="O62" s="7" t="e">
        <f t="shared" ca="1" si="55"/>
        <v>#VALUE!</v>
      </c>
      <c r="P62" s="7" t="e">
        <f t="shared" ca="1" si="56"/>
        <v>#VALUE!</v>
      </c>
      <c r="Q62" s="8" t="e">
        <f t="shared" ca="1" si="57"/>
        <v>#VALUE!</v>
      </c>
      <c r="R62" s="9" t="e">
        <f t="shared" ca="1" si="58"/>
        <v>#VALUE!</v>
      </c>
      <c r="S62" s="10" t="e">
        <f t="shared" ca="1" si="65"/>
        <v>#VALUE!</v>
      </c>
      <c r="T62" s="9" t="e">
        <f t="shared" ca="1" si="44"/>
        <v>#VALUE!</v>
      </c>
      <c r="U62" s="10" t="e">
        <f t="shared" ca="1" si="59"/>
        <v>#VALUE!</v>
      </c>
      <c r="V62" s="9" t="e">
        <f t="shared" ca="1" si="60"/>
        <v>#VALUE!</v>
      </c>
      <c r="W62" s="11" t="e">
        <f t="shared" ca="1" si="61"/>
        <v>#VALUE!</v>
      </c>
      <c r="X62" s="7" t="e">
        <f t="shared" ca="1" si="62"/>
        <v>#VALUE!</v>
      </c>
      <c r="Y62" s="7" t="e">
        <f t="shared" ca="1" si="63"/>
        <v>#VALUE!</v>
      </c>
    </row>
    <row r="63" spans="1:25" x14ac:dyDescent="0.3">
      <c r="A63">
        <v>7</v>
      </c>
      <c r="B63" s="7" t="e">
        <f t="shared" ca="1" si="45"/>
        <v>#VALUE!</v>
      </c>
      <c r="C63" s="7" t="e">
        <f t="shared" ca="1" si="46"/>
        <v>#VALUE!</v>
      </c>
      <c r="D63" s="8" t="e">
        <f t="shared" ca="1" si="47"/>
        <v>#VALUE!</v>
      </c>
      <c r="E63" s="9" t="e">
        <f t="shared" ca="1" si="48"/>
        <v>#VALUE!</v>
      </c>
      <c r="F63" s="10" t="e">
        <f t="shared" ca="1" si="64"/>
        <v>#VALUE!</v>
      </c>
      <c r="G63" s="9" t="e">
        <f t="shared" ca="1" si="49"/>
        <v>#VALUE!</v>
      </c>
      <c r="H63" s="10" t="e">
        <f t="shared" ca="1" si="50"/>
        <v>#VALUE!</v>
      </c>
      <c r="I63" s="9" t="e">
        <f t="shared" ca="1" si="51"/>
        <v>#VALUE!</v>
      </c>
      <c r="J63" s="11" t="e">
        <f t="shared" ca="1" si="52"/>
        <v>#VALUE!</v>
      </c>
      <c r="K63" s="7" t="e">
        <f t="shared" ca="1" si="53"/>
        <v>#VALUE!</v>
      </c>
      <c r="L63" s="7" t="e">
        <f t="shared" ca="1" si="54"/>
        <v>#VALUE!</v>
      </c>
      <c r="N63">
        <v>7</v>
      </c>
      <c r="O63" s="7" t="e">
        <f t="shared" ca="1" si="55"/>
        <v>#VALUE!</v>
      </c>
      <c r="P63" s="7" t="e">
        <f t="shared" ca="1" si="56"/>
        <v>#VALUE!</v>
      </c>
      <c r="Q63" s="8" t="e">
        <f t="shared" ca="1" si="57"/>
        <v>#VALUE!</v>
      </c>
      <c r="R63" s="9" t="e">
        <f t="shared" ca="1" si="58"/>
        <v>#VALUE!</v>
      </c>
      <c r="S63" s="10" t="e">
        <f t="shared" ca="1" si="65"/>
        <v>#VALUE!</v>
      </c>
      <c r="T63" s="9" t="e">
        <f t="shared" ca="1" si="44"/>
        <v>#VALUE!</v>
      </c>
      <c r="U63" s="10" t="e">
        <f t="shared" ca="1" si="59"/>
        <v>#VALUE!</v>
      </c>
      <c r="V63" s="9" t="e">
        <f t="shared" ca="1" si="60"/>
        <v>#VALUE!</v>
      </c>
      <c r="W63" s="11" t="e">
        <f t="shared" ca="1" si="61"/>
        <v>#VALUE!</v>
      </c>
      <c r="X63" s="7" t="e">
        <f t="shared" ca="1" si="62"/>
        <v>#VALUE!</v>
      </c>
      <c r="Y63" s="7" t="e">
        <f t="shared" ca="1" si="63"/>
        <v>#VALUE!</v>
      </c>
    </row>
    <row r="64" spans="1:25" x14ac:dyDescent="0.3">
      <c r="A64">
        <v>8</v>
      </c>
      <c r="B64" s="7" t="e">
        <f t="shared" ca="1" si="45"/>
        <v>#VALUE!</v>
      </c>
      <c r="C64" s="7" t="e">
        <f t="shared" ca="1" si="46"/>
        <v>#VALUE!</v>
      </c>
      <c r="D64" s="8" t="e">
        <f t="shared" ca="1" si="47"/>
        <v>#VALUE!</v>
      </c>
      <c r="E64" s="9" t="e">
        <f t="shared" ca="1" si="48"/>
        <v>#VALUE!</v>
      </c>
      <c r="F64" s="10" t="e">
        <f t="shared" ca="1" si="64"/>
        <v>#VALUE!</v>
      </c>
      <c r="G64" s="9" t="e">
        <f t="shared" ca="1" si="49"/>
        <v>#VALUE!</v>
      </c>
      <c r="H64" s="10" t="e">
        <f t="shared" ca="1" si="50"/>
        <v>#VALUE!</v>
      </c>
      <c r="I64" s="9" t="e">
        <f t="shared" ca="1" si="51"/>
        <v>#VALUE!</v>
      </c>
      <c r="J64" s="11" t="e">
        <f t="shared" ca="1" si="52"/>
        <v>#VALUE!</v>
      </c>
      <c r="K64" s="7" t="e">
        <f t="shared" ca="1" si="53"/>
        <v>#VALUE!</v>
      </c>
      <c r="L64" s="7" t="e">
        <f t="shared" ca="1" si="54"/>
        <v>#VALUE!</v>
      </c>
      <c r="N64">
        <v>8</v>
      </c>
      <c r="O64" s="7" t="e">
        <f t="shared" ca="1" si="55"/>
        <v>#VALUE!</v>
      </c>
      <c r="P64" s="7" t="e">
        <f t="shared" ca="1" si="56"/>
        <v>#VALUE!</v>
      </c>
      <c r="Q64" s="8" t="e">
        <f t="shared" ca="1" si="57"/>
        <v>#VALUE!</v>
      </c>
      <c r="R64" s="9" t="e">
        <f t="shared" ca="1" si="58"/>
        <v>#VALUE!</v>
      </c>
      <c r="S64" s="10" t="e">
        <f t="shared" ca="1" si="65"/>
        <v>#VALUE!</v>
      </c>
      <c r="T64" s="9" t="e">
        <f t="shared" ca="1" si="44"/>
        <v>#VALUE!</v>
      </c>
      <c r="U64" s="10" t="e">
        <f t="shared" ca="1" si="59"/>
        <v>#VALUE!</v>
      </c>
      <c r="V64" s="9" t="e">
        <f t="shared" ca="1" si="60"/>
        <v>#VALUE!</v>
      </c>
      <c r="W64" s="11" t="e">
        <f t="shared" ca="1" si="61"/>
        <v>#VALUE!</v>
      </c>
      <c r="X64" s="7" t="e">
        <f t="shared" ca="1" si="62"/>
        <v>#VALUE!</v>
      </c>
      <c r="Y64" s="7" t="e">
        <f t="shared" ca="1" si="63"/>
        <v>#VALUE!</v>
      </c>
    </row>
    <row r="65" spans="1:25" x14ac:dyDescent="0.3">
      <c r="A65">
        <v>9</v>
      </c>
      <c r="B65" s="7" t="e">
        <f t="shared" ca="1" si="45"/>
        <v>#VALUE!</v>
      </c>
      <c r="C65" s="7" t="e">
        <f t="shared" ca="1" si="46"/>
        <v>#VALUE!</v>
      </c>
      <c r="D65" s="8" t="e">
        <f t="shared" ca="1" si="47"/>
        <v>#VALUE!</v>
      </c>
      <c r="E65" s="9" t="e">
        <f t="shared" ca="1" si="48"/>
        <v>#VALUE!</v>
      </c>
      <c r="F65" s="10" t="e">
        <f t="shared" ca="1" si="64"/>
        <v>#VALUE!</v>
      </c>
      <c r="G65" s="9" t="e">
        <f t="shared" ca="1" si="49"/>
        <v>#VALUE!</v>
      </c>
      <c r="H65" s="10" t="e">
        <f t="shared" ca="1" si="50"/>
        <v>#VALUE!</v>
      </c>
      <c r="I65" s="9" t="e">
        <f t="shared" ca="1" si="51"/>
        <v>#VALUE!</v>
      </c>
      <c r="J65" s="11" t="e">
        <f t="shared" ca="1" si="52"/>
        <v>#VALUE!</v>
      </c>
      <c r="K65" s="7" t="e">
        <f t="shared" ca="1" si="53"/>
        <v>#VALUE!</v>
      </c>
      <c r="L65" s="7" t="e">
        <f t="shared" ca="1" si="54"/>
        <v>#VALUE!</v>
      </c>
      <c r="N65">
        <v>9</v>
      </c>
      <c r="O65" s="7" t="e">
        <f t="shared" ca="1" si="55"/>
        <v>#VALUE!</v>
      </c>
      <c r="P65" s="7" t="e">
        <f t="shared" ca="1" si="56"/>
        <v>#VALUE!</v>
      </c>
      <c r="Q65" s="8" t="e">
        <f t="shared" ca="1" si="57"/>
        <v>#VALUE!</v>
      </c>
      <c r="R65" s="9" t="e">
        <f t="shared" ca="1" si="58"/>
        <v>#VALUE!</v>
      </c>
      <c r="S65" s="10" t="e">
        <f t="shared" ca="1" si="65"/>
        <v>#VALUE!</v>
      </c>
      <c r="T65" s="9" t="e">
        <f t="shared" ca="1" si="44"/>
        <v>#VALUE!</v>
      </c>
      <c r="U65" s="10" t="e">
        <f t="shared" ca="1" si="59"/>
        <v>#VALUE!</v>
      </c>
      <c r="V65" s="9" t="e">
        <f t="shared" ca="1" si="60"/>
        <v>#VALUE!</v>
      </c>
      <c r="W65" s="11" t="e">
        <f t="shared" ca="1" si="61"/>
        <v>#VALUE!</v>
      </c>
      <c r="X65" s="7" t="e">
        <f t="shared" ca="1" si="62"/>
        <v>#VALUE!</v>
      </c>
      <c r="Y65" s="7" t="e">
        <f t="shared" ca="1" si="63"/>
        <v>#VALUE!</v>
      </c>
    </row>
    <row r="66" spans="1:25" x14ac:dyDescent="0.3">
      <c r="A66">
        <v>10</v>
      </c>
      <c r="B66" s="7" t="e">
        <f t="shared" ca="1" si="45"/>
        <v>#VALUE!</v>
      </c>
      <c r="C66" s="7" t="e">
        <f t="shared" ca="1" si="46"/>
        <v>#VALUE!</v>
      </c>
      <c r="D66" s="8" t="e">
        <f t="shared" ca="1" si="47"/>
        <v>#VALUE!</v>
      </c>
      <c r="E66" s="9" t="e">
        <f t="shared" ca="1" si="48"/>
        <v>#VALUE!</v>
      </c>
      <c r="F66" s="10" t="e">
        <f t="shared" ca="1" si="64"/>
        <v>#VALUE!</v>
      </c>
      <c r="G66" s="9" t="e">
        <f t="shared" ca="1" si="49"/>
        <v>#VALUE!</v>
      </c>
      <c r="H66" s="10" t="e">
        <f t="shared" ca="1" si="50"/>
        <v>#VALUE!</v>
      </c>
      <c r="I66" s="9" t="e">
        <f t="shared" ca="1" si="51"/>
        <v>#VALUE!</v>
      </c>
      <c r="J66" s="11" t="e">
        <f t="shared" ca="1" si="52"/>
        <v>#VALUE!</v>
      </c>
      <c r="K66" s="7" t="e">
        <f t="shared" ca="1" si="53"/>
        <v>#VALUE!</v>
      </c>
      <c r="L66" s="7" t="e">
        <f t="shared" ca="1" si="54"/>
        <v>#VALUE!</v>
      </c>
      <c r="N66">
        <v>10</v>
      </c>
      <c r="O66" s="7" t="e">
        <f t="shared" ca="1" si="55"/>
        <v>#VALUE!</v>
      </c>
      <c r="P66" s="7" t="e">
        <f t="shared" ca="1" si="56"/>
        <v>#VALUE!</v>
      </c>
      <c r="Q66" s="8" t="e">
        <f t="shared" ca="1" si="57"/>
        <v>#VALUE!</v>
      </c>
      <c r="R66" s="9" t="e">
        <f t="shared" ca="1" si="58"/>
        <v>#VALUE!</v>
      </c>
      <c r="S66" s="10" t="e">
        <f t="shared" ca="1" si="65"/>
        <v>#VALUE!</v>
      </c>
      <c r="T66" s="9" t="e">
        <f t="shared" ca="1" si="44"/>
        <v>#VALUE!</v>
      </c>
      <c r="U66" s="10" t="e">
        <f t="shared" ca="1" si="59"/>
        <v>#VALUE!</v>
      </c>
      <c r="V66" s="9" t="e">
        <f t="shared" ca="1" si="60"/>
        <v>#VALUE!</v>
      </c>
      <c r="W66" s="11" t="e">
        <f t="shared" ca="1" si="61"/>
        <v>#VALUE!</v>
      </c>
      <c r="X66" s="7" t="e">
        <f t="shared" ca="1" si="62"/>
        <v>#VALUE!</v>
      </c>
      <c r="Y66" s="7" t="e">
        <f t="shared" ca="1" si="63"/>
        <v>#VALUE!</v>
      </c>
    </row>
    <row r="67" spans="1:25" x14ac:dyDescent="0.3">
      <c r="A67">
        <v>11</v>
      </c>
      <c r="B67" s="7" t="e">
        <f t="shared" ca="1" si="45"/>
        <v>#VALUE!</v>
      </c>
      <c r="C67" s="7" t="e">
        <f t="shared" ca="1" si="46"/>
        <v>#VALUE!</v>
      </c>
      <c r="D67" s="8" t="e">
        <f t="shared" ca="1" si="47"/>
        <v>#VALUE!</v>
      </c>
      <c r="E67" s="9" t="e">
        <f t="shared" ca="1" si="48"/>
        <v>#VALUE!</v>
      </c>
      <c r="F67" s="10" t="e">
        <f t="shared" ca="1" si="64"/>
        <v>#VALUE!</v>
      </c>
      <c r="G67" s="9" t="e">
        <f t="shared" ca="1" si="49"/>
        <v>#VALUE!</v>
      </c>
      <c r="H67" s="10" t="e">
        <f t="shared" ca="1" si="50"/>
        <v>#VALUE!</v>
      </c>
      <c r="I67" s="9" t="e">
        <f t="shared" ca="1" si="51"/>
        <v>#VALUE!</v>
      </c>
      <c r="J67" s="11" t="e">
        <f t="shared" ca="1" si="52"/>
        <v>#VALUE!</v>
      </c>
      <c r="K67" s="7" t="e">
        <f t="shared" ca="1" si="53"/>
        <v>#VALUE!</v>
      </c>
      <c r="L67" s="7" t="e">
        <f t="shared" ca="1" si="54"/>
        <v>#VALUE!</v>
      </c>
      <c r="N67">
        <v>11</v>
      </c>
      <c r="O67" s="7" t="e">
        <f t="shared" ca="1" si="55"/>
        <v>#VALUE!</v>
      </c>
      <c r="P67" s="7" t="e">
        <f t="shared" ca="1" si="56"/>
        <v>#VALUE!</v>
      </c>
      <c r="Q67" s="8" t="e">
        <f t="shared" ca="1" si="57"/>
        <v>#VALUE!</v>
      </c>
      <c r="R67" s="9" t="e">
        <f t="shared" ca="1" si="58"/>
        <v>#VALUE!</v>
      </c>
      <c r="S67" s="10" t="e">
        <f t="shared" ca="1" si="65"/>
        <v>#VALUE!</v>
      </c>
      <c r="T67" s="9" t="e">
        <f t="shared" ca="1" si="44"/>
        <v>#VALUE!</v>
      </c>
      <c r="U67" s="10" t="e">
        <f t="shared" ca="1" si="59"/>
        <v>#VALUE!</v>
      </c>
      <c r="V67" s="9" t="e">
        <f t="shared" ca="1" si="60"/>
        <v>#VALUE!</v>
      </c>
      <c r="W67" s="11" t="e">
        <f t="shared" ca="1" si="61"/>
        <v>#VALUE!</v>
      </c>
      <c r="X67" s="7" t="e">
        <f t="shared" ca="1" si="62"/>
        <v>#VALUE!</v>
      </c>
      <c r="Y67" s="7" t="e">
        <f t="shared" ca="1" si="63"/>
        <v>#VALUE!</v>
      </c>
    </row>
    <row r="68" spans="1:25" x14ac:dyDescent="0.3">
      <c r="A68">
        <v>12</v>
      </c>
      <c r="B68" s="7" t="e">
        <f t="shared" ca="1" si="45"/>
        <v>#VALUE!</v>
      </c>
      <c r="C68" s="7" t="e">
        <f t="shared" ca="1" si="46"/>
        <v>#VALUE!</v>
      </c>
      <c r="D68" s="8" t="e">
        <f t="shared" ca="1" si="47"/>
        <v>#VALUE!</v>
      </c>
      <c r="E68" s="9" t="e">
        <f t="shared" ca="1" si="48"/>
        <v>#VALUE!</v>
      </c>
      <c r="F68" s="10" t="e">
        <f t="shared" ca="1" si="64"/>
        <v>#VALUE!</v>
      </c>
      <c r="G68" s="9" t="e">
        <f t="shared" ca="1" si="49"/>
        <v>#VALUE!</v>
      </c>
      <c r="H68" s="10" t="e">
        <f t="shared" ca="1" si="50"/>
        <v>#VALUE!</v>
      </c>
      <c r="I68" s="9" t="e">
        <f t="shared" ca="1" si="51"/>
        <v>#VALUE!</v>
      </c>
      <c r="J68" s="11" t="e">
        <f t="shared" ca="1" si="52"/>
        <v>#VALUE!</v>
      </c>
      <c r="K68" s="7" t="e">
        <f t="shared" ca="1" si="53"/>
        <v>#VALUE!</v>
      </c>
      <c r="L68" s="7" t="e">
        <f t="shared" ca="1" si="54"/>
        <v>#VALUE!</v>
      </c>
      <c r="N68">
        <v>12</v>
      </c>
      <c r="O68" s="7" t="e">
        <f t="shared" ca="1" si="55"/>
        <v>#VALUE!</v>
      </c>
      <c r="P68" s="7" t="e">
        <f t="shared" ca="1" si="56"/>
        <v>#VALUE!</v>
      </c>
      <c r="Q68" s="8" t="e">
        <f t="shared" ca="1" si="57"/>
        <v>#VALUE!</v>
      </c>
      <c r="R68" s="9" t="e">
        <f t="shared" ca="1" si="58"/>
        <v>#VALUE!</v>
      </c>
      <c r="S68" s="10" t="e">
        <f t="shared" ca="1" si="65"/>
        <v>#VALUE!</v>
      </c>
      <c r="T68" s="9" t="e">
        <f t="shared" ca="1" si="44"/>
        <v>#VALUE!</v>
      </c>
      <c r="U68" s="10" t="e">
        <f t="shared" ca="1" si="59"/>
        <v>#VALUE!</v>
      </c>
      <c r="V68" s="9" t="e">
        <f t="shared" ca="1" si="60"/>
        <v>#VALUE!</v>
      </c>
      <c r="W68" s="11" t="e">
        <f t="shared" ca="1" si="61"/>
        <v>#VALUE!</v>
      </c>
      <c r="X68" s="7" t="e">
        <f t="shared" ca="1" si="62"/>
        <v>#VALUE!</v>
      </c>
      <c r="Y68" s="7" t="e">
        <f t="shared" ca="1" si="63"/>
        <v>#VALUE!</v>
      </c>
    </row>
    <row r="69" spans="1:25" x14ac:dyDescent="0.3">
      <c r="A69">
        <v>13</v>
      </c>
      <c r="B69" s="7" t="e">
        <f t="shared" ca="1" si="45"/>
        <v>#VALUE!</v>
      </c>
      <c r="C69" s="7" t="e">
        <f t="shared" ca="1" si="46"/>
        <v>#VALUE!</v>
      </c>
      <c r="D69" s="8" t="e">
        <f t="shared" ca="1" si="47"/>
        <v>#VALUE!</v>
      </c>
      <c r="E69" s="9" t="e">
        <f t="shared" ca="1" si="48"/>
        <v>#VALUE!</v>
      </c>
      <c r="F69" s="10" t="e">
        <f t="shared" ca="1" si="64"/>
        <v>#VALUE!</v>
      </c>
      <c r="G69" s="9" t="e">
        <f t="shared" ca="1" si="49"/>
        <v>#VALUE!</v>
      </c>
      <c r="H69" s="10" t="e">
        <f t="shared" ca="1" si="50"/>
        <v>#VALUE!</v>
      </c>
      <c r="I69" s="9" t="e">
        <f t="shared" ca="1" si="51"/>
        <v>#VALUE!</v>
      </c>
      <c r="J69" s="11" t="e">
        <f t="shared" ca="1" si="52"/>
        <v>#VALUE!</v>
      </c>
      <c r="K69" s="7" t="e">
        <f t="shared" ca="1" si="53"/>
        <v>#VALUE!</v>
      </c>
      <c r="L69" s="7" t="e">
        <f t="shared" ca="1" si="54"/>
        <v>#VALUE!</v>
      </c>
      <c r="N69">
        <v>13</v>
      </c>
      <c r="O69" s="7" t="e">
        <f t="shared" ca="1" si="55"/>
        <v>#VALUE!</v>
      </c>
      <c r="P69" s="7" t="e">
        <f t="shared" ca="1" si="56"/>
        <v>#VALUE!</v>
      </c>
      <c r="Q69" s="8" t="e">
        <f t="shared" ca="1" si="57"/>
        <v>#VALUE!</v>
      </c>
      <c r="R69" s="9" t="e">
        <f t="shared" ca="1" si="58"/>
        <v>#VALUE!</v>
      </c>
      <c r="S69" s="10" t="e">
        <f t="shared" ca="1" si="65"/>
        <v>#VALUE!</v>
      </c>
      <c r="T69" s="9" t="e">
        <f t="shared" ca="1" si="44"/>
        <v>#VALUE!</v>
      </c>
      <c r="U69" s="10" t="e">
        <f t="shared" ca="1" si="59"/>
        <v>#VALUE!</v>
      </c>
      <c r="V69" s="9" t="e">
        <f t="shared" ca="1" si="60"/>
        <v>#VALUE!</v>
      </c>
      <c r="W69" s="11" t="e">
        <f t="shared" ca="1" si="61"/>
        <v>#VALUE!</v>
      </c>
      <c r="X69" s="7" t="e">
        <f t="shared" ca="1" si="62"/>
        <v>#VALUE!</v>
      </c>
      <c r="Y69" s="7" t="e">
        <f t="shared" ca="1" si="63"/>
        <v>#VALUE!</v>
      </c>
    </row>
    <row r="70" spans="1:25" x14ac:dyDescent="0.3">
      <c r="A70">
        <v>14</v>
      </c>
      <c r="B70" s="7" t="e">
        <f t="shared" ca="1" si="45"/>
        <v>#VALUE!</v>
      </c>
      <c r="C70" s="7" t="e">
        <f t="shared" ca="1" si="46"/>
        <v>#VALUE!</v>
      </c>
      <c r="D70" s="8" t="e">
        <f t="shared" ca="1" si="47"/>
        <v>#VALUE!</v>
      </c>
      <c r="E70" s="9" t="e">
        <f t="shared" ca="1" si="48"/>
        <v>#VALUE!</v>
      </c>
      <c r="F70" s="10" t="e">
        <f t="shared" ca="1" si="64"/>
        <v>#VALUE!</v>
      </c>
      <c r="G70" s="9" t="e">
        <f t="shared" ca="1" si="49"/>
        <v>#VALUE!</v>
      </c>
      <c r="H70" s="10" t="e">
        <f t="shared" ca="1" si="50"/>
        <v>#VALUE!</v>
      </c>
      <c r="I70" s="9" t="e">
        <f t="shared" ca="1" si="51"/>
        <v>#VALUE!</v>
      </c>
      <c r="J70" s="11" t="e">
        <f t="shared" ca="1" si="52"/>
        <v>#VALUE!</v>
      </c>
      <c r="K70" s="7" t="e">
        <f t="shared" ca="1" si="53"/>
        <v>#VALUE!</v>
      </c>
      <c r="L70" s="7" t="e">
        <f t="shared" ca="1" si="54"/>
        <v>#VALUE!</v>
      </c>
      <c r="N70">
        <v>14</v>
      </c>
      <c r="O70" s="7" t="e">
        <f t="shared" ca="1" si="55"/>
        <v>#VALUE!</v>
      </c>
      <c r="P70" s="7" t="e">
        <f t="shared" ca="1" si="56"/>
        <v>#VALUE!</v>
      </c>
      <c r="Q70" s="8" t="e">
        <f t="shared" ca="1" si="57"/>
        <v>#VALUE!</v>
      </c>
      <c r="R70" s="9" t="e">
        <f t="shared" ca="1" si="58"/>
        <v>#VALUE!</v>
      </c>
      <c r="S70" s="10" t="e">
        <f t="shared" ca="1" si="65"/>
        <v>#VALUE!</v>
      </c>
      <c r="T70" s="9" t="e">
        <f t="shared" ca="1" si="44"/>
        <v>#VALUE!</v>
      </c>
      <c r="U70" s="10" t="e">
        <f t="shared" ca="1" si="59"/>
        <v>#VALUE!</v>
      </c>
      <c r="V70" s="9" t="e">
        <f t="shared" ca="1" si="60"/>
        <v>#VALUE!</v>
      </c>
      <c r="W70" s="11" t="e">
        <f t="shared" ca="1" si="61"/>
        <v>#VALUE!</v>
      </c>
      <c r="X70" s="7" t="e">
        <f t="shared" ca="1" si="62"/>
        <v>#VALUE!</v>
      </c>
      <c r="Y70" s="7" t="e">
        <f t="shared" ca="1" si="63"/>
        <v>#VALUE!</v>
      </c>
    </row>
    <row r="71" spans="1:25" x14ac:dyDescent="0.3">
      <c r="A71">
        <v>15</v>
      </c>
      <c r="B71" s="7" t="e">
        <f t="shared" ca="1" si="45"/>
        <v>#VALUE!</v>
      </c>
      <c r="C71" s="7" t="e">
        <f t="shared" ca="1" si="46"/>
        <v>#VALUE!</v>
      </c>
      <c r="D71" s="8" t="e">
        <f t="shared" ca="1" si="47"/>
        <v>#VALUE!</v>
      </c>
      <c r="E71" s="9" t="e">
        <f t="shared" ca="1" si="48"/>
        <v>#VALUE!</v>
      </c>
      <c r="F71" s="10" t="e">
        <f t="shared" ca="1" si="64"/>
        <v>#VALUE!</v>
      </c>
      <c r="G71" s="9" t="e">
        <f t="shared" ca="1" si="49"/>
        <v>#VALUE!</v>
      </c>
      <c r="H71" s="10" t="e">
        <f t="shared" ca="1" si="50"/>
        <v>#VALUE!</v>
      </c>
      <c r="I71" s="9" t="e">
        <f t="shared" ca="1" si="51"/>
        <v>#VALUE!</v>
      </c>
      <c r="J71" s="11" t="e">
        <f t="shared" ca="1" si="52"/>
        <v>#VALUE!</v>
      </c>
      <c r="K71" s="7" t="e">
        <f t="shared" ca="1" si="53"/>
        <v>#VALUE!</v>
      </c>
      <c r="L71" s="7" t="e">
        <f t="shared" ca="1" si="54"/>
        <v>#VALUE!</v>
      </c>
      <c r="N71">
        <v>15</v>
      </c>
      <c r="O71" s="7" t="e">
        <f t="shared" ca="1" si="55"/>
        <v>#VALUE!</v>
      </c>
      <c r="P71" s="7" t="e">
        <f t="shared" ca="1" si="56"/>
        <v>#VALUE!</v>
      </c>
      <c r="Q71" s="8" t="e">
        <f t="shared" ca="1" si="57"/>
        <v>#VALUE!</v>
      </c>
      <c r="R71" s="9" t="e">
        <f t="shared" ca="1" si="58"/>
        <v>#VALUE!</v>
      </c>
      <c r="S71" s="10" t="e">
        <f t="shared" ca="1" si="65"/>
        <v>#VALUE!</v>
      </c>
      <c r="T71" s="9" t="e">
        <f t="shared" ca="1" si="44"/>
        <v>#VALUE!</v>
      </c>
      <c r="U71" s="10" t="e">
        <f t="shared" ca="1" si="59"/>
        <v>#VALUE!</v>
      </c>
      <c r="V71" s="9" t="e">
        <f t="shared" ca="1" si="60"/>
        <v>#VALUE!</v>
      </c>
      <c r="W71" s="11" t="e">
        <f t="shared" ca="1" si="61"/>
        <v>#VALUE!</v>
      </c>
      <c r="X71" s="7" t="e">
        <f t="shared" ca="1" si="62"/>
        <v>#VALUE!</v>
      </c>
      <c r="Y71" s="7" t="e">
        <f t="shared" ca="1" si="63"/>
        <v>#VALUE!</v>
      </c>
    </row>
    <row r="72" spans="1:25" x14ac:dyDescent="0.3">
      <c r="A72">
        <v>16</v>
      </c>
      <c r="B72" s="7" t="e">
        <f t="shared" ca="1" si="45"/>
        <v>#VALUE!</v>
      </c>
      <c r="C72" s="7" t="e">
        <f t="shared" ca="1" si="46"/>
        <v>#VALUE!</v>
      </c>
      <c r="D72" s="8" t="e">
        <f t="shared" ca="1" si="47"/>
        <v>#VALUE!</v>
      </c>
      <c r="E72" s="9" t="e">
        <f t="shared" ca="1" si="48"/>
        <v>#VALUE!</v>
      </c>
      <c r="F72" s="10" t="e">
        <f t="shared" ca="1" si="64"/>
        <v>#VALUE!</v>
      </c>
      <c r="G72" s="9" t="e">
        <f t="shared" ca="1" si="49"/>
        <v>#VALUE!</v>
      </c>
      <c r="H72" s="10" t="e">
        <f t="shared" ca="1" si="50"/>
        <v>#VALUE!</v>
      </c>
      <c r="I72" s="9" t="e">
        <f t="shared" ca="1" si="51"/>
        <v>#VALUE!</v>
      </c>
      <c r="J72" s="11" t="e">
        <f t="shared" ca="1" si="52"/>
        <v>#VALUE!</v>
      </c>
      <c r="K72" s="7" t="e">
        <f t="shared" ca="1" si="53"/>
        <v>#VALUE!</v>
      </c>
      <c r="L72" s="7" t="e">
        <f t="shared" ca="1" si="54"/>
        <v>#VALUE!</v>
      </c>
      <c r="N72">
        <v>16</v>
      </c>
      <c r="O72" s="7" t="e">
        <f t="shared" ca="1" si="55"/>
        <v>#VALUE!</v>
      </c>
      <c r="P72" s="7" t="e">
        <f t="shared" ca="1" si="56"/>
        <v>#VALUE!</v>
      </c>
      <c r="Q72" s="8" t="e">
        <f t="shared" ca="1" si="57"/>
        <v>#VALUE!</v>
      </c>
      <c r="R72" s="9" t="e">
        <f t="shared" ca="1" si="58"/>
        <v>#VALUE!</v>
      </c>
      <c r="S72" s="10" t="e">
        <f t="shared" ca="1" si="65"/>
        <v>#VALUE!</v>
      </c>
      <c r="T72" s="9" t="e">
        <f t="shared" ca="1" si="44"/>
        <v>#VALUE!</v>
      </c>
      <c r="U72" s="10" t="e">
        <f t="shared" ca="1" si="59"/>
        <v>#VALUE!</v>
      </c>
      <c r="V72" s="9" t="e">
        <f t="shared" ca="1" si="60"/>
        <v>#VALUE!</v>
      </c>
      <c r="W72" s="11" t="e">
        <f t="shared" ca="1" si="61"/>
        <v>#VALUE!</v>
      </c>
      <c r="X72" s="7" t="e">
        <f t="shared" ca="1" si="62"/>
        <v>#VALUE!</v>
      </c>
      <c r="Y72" s="7" t="e">
        <f t="shared" ca="1" si="63"/>
        <v>#VALUE!</v>
      </c>
    </row>
    <row r="73" spans="1:25" x14ac:dyDescent="0.3">
      <c r="A73">
        <v>17</v>
      </c>
      <c r="B73" s="7" t="e">
        <f t="shared" ca="1" si="45"/>
        <v>#VALUE!</v>
      </c>
      <c r="C73" s="7" t="e">
        <f t="shared" ca="1" si="46"/>
        <v>#VALUE!</v>
      </c>
      <c r="D73" s="8" t="e">
        <f t="shared" ca="1" si="47"/>
        <v>#VALUE!</v>
      </c>
      <c r="E73" s="9" t="e">
        <f t="shared" ca="1" si="48"/>
        <v>#VALUE!</v>
      </c>
      <c r="F73" s="10" t="e">
        <f t="shared" ca="1" si="64"/>
        <v>#VALUE!</v>
      </c>
      <c r="G73" s="9" t="e">
        <f t="shared" ca="1" si="49"/>
        <v>#VALUE!</v>
      </c>
      <c r="H73" s="10" t="e">
        <f t="shared" ca="1" si="50"/>
        <v>#VALUE!</v>
      </c>
      <c r="I73" s="9" t="e">
        <f t="shared" ca="1" si="51"/>
        <v>#VALUE!</v>
      </c>
      <c r="J73" s="11" t="e">
        <f t="shared" ca="1" si="52"/>
        <v>#VALUE!</v>
      </c>
      <c r="K73" s="7" t="e">
        <f t="shared" ca="1" si="53"/>
        <v>#VALUE!</v>
      </c>
      <c r="L73" s="7" t="e">
        <f t="shared" ca="1" si="54"/>
        <v>#VALUE!</v>
      </c>
      <c r="N73">
        <v>17</v>
      </c>
      <c r="O73" s="7" t="e">
        <f t="shared" ca="1" si="55"/>
        <v>#VALUE!</v>
      </c>
      <c r="P73" s="7" t="e">
        <f t="shared" ca="1" si="56"/>
        <v>#VALUE!</v>
      </c>
      <c r="Q73" s="8" t="e">
        <f t="shared" ca="1" si="57"/>
        <v>#VALUE!</v>
      </c>
      <c r="R73" s="9" t="e">
        <f t="shared" ca="1" si="58"/>
        <v>#VALUE!</v>
      </c>
      <c r="S73" s="10" t="e">
        <f t="shared" ca="1" si="65"/>
        <v>#VALUE!</v>
      </c>
      <c r="T73" s="9" t="e">
        <f t="shared" ca="1" si="44"/>
        <v>#VALUE!</v>
      </c>
      <c r="U73" s="10" t="e">
        <f t="shared" ca="1" si="59"/>
        <v>#VALUE!</v>
      </c>
      <c r="V73" s="9" t="e">
        <f t="shared" ca="1" si="60"/>
        <v>#VALUE!</v>
      </c>
      <c r="W73" s="11" t="e">
        <f t="shared" ca="1" si="61"/>
        <v>#VALUE!</v>
      </c>
      <c r="X73" s="7" t="e">
        <f t="shared" ca="1" si="62"/>
        <v>#VALUE!</v>
      </c>
      <c r="Y73" s="7" t="e">
        <f t="shared" ca="1" si="63"/>
        <v>#VALUE!</v>
      </c>
    </row>
    <row r="74" spans="1:25" x14ac:dyDescent="0.3">
      <c r="A74">
        <v>18</v>
      </c>
      <c r="B74" s="7" t="e">
        <f t="shared" ca="1" si="45"/>
        <v>#VALUE!</v>
      </c>
      <c r="C74" s="7" t="e">
        <f t="shared" ca="1" si="46"/>
        <v>#VALUE!</v>
      </c>
      <c r="D74" s="8" t="e">
        <f ca="1">IF(OR(LEFT(D73,3)="Won",LEFT(D73,4)="Lost",D73=""),"",IF(F74=0,"Halved",IF(F74&gt;(18-A74),"Won "&amp;F74&amp;" Up",IF(F74&lt;(A74-18),"Lost "&amp;-F74&amp;" Down",IF(F74&gt;0,F74&amp;" Up",-F74&amp;" Down")))))</f>
        <v>#VALUE!</v>
      </c>
      <c r="E74" s="9" t="e">
        <f ca="1">IF(OR(LEFT(D74,3)="Won",LEFT(D74,4)="Lost",D74="Halved"),"Result","")</f>
        <v>#VALUE!</v>
      </c>
      <c r="F74" s="10" t="e">
        <f ca="1">IF(G74="Halved",F73,IF(G74=OFFSET(B74,0-A74,0,1,1),F73+1,F73-1))</f>
        <v>#VALUE!</v>
      </c>
      <c r="G74" s="9" t="e">
        <f t="shared" ca="1" si="49"/>
        <v>#VALUE!</v>
      </c>
      <c r="H74" s="10" t="e">
        <f t="shared" ca="1" si="50"/>
        <v>#VALUE!</v>
      </c>
      <c r="I74" s="9" t="e">
        <f t="shared" ca="1" si="51"/>
        <v>#VALUE!</v>
      </c>
      <c r="J74" s="11" t="e">
        <f ca="1">IF(OR(LEFT(J73,3)="Won",LEFT(J73,4)="Lost",J73=""),"",IF(H74=0,"Halved",IF(H74&gt;(18-A74),"Won "&amp;H74&amp;" Up",IF(H74&lt;(A74-18),"Lost "&amp;-H74&amp;" Down",IF(H74&gt;0,H74&amp;" Up",-H74&amp;" Down")))))</f>
        <v>#VALUE!</v>
      </c>
      <c r="K74" s="7" t="e">
        <f t="shared" ca="1" si="53"/>
        <v>#VALUE!</v>
      </c>
      <c r="L74" s="7" t="e">
        <f t="shared" ca="1" si="54"/>
        <v>#VALUE!</v>
      </c>
      <c r="N74">
        <v>18</v>
      </c>
      <c r="O74" s="7" t="e">
        <f t="shared" ca="1" si="55"/>
        <v>#VALUE!</v>
      </c>
      <c r="P74" s="7" t="e">
        <f t="shared" ca="1" si="56"/>
        <v>#VALUE!</v>
      </c>
      <c r="Q74" s="8" t="e">
        <f ca="1">IF(OR(LEFT(Q73,3)="Won",LEFT(Q73,4)="Lost",Q73=""),"",IF(S74=0,"Halved",IF(S74&gt;(18-N74),"Won "&amp;S74&amp;" Up",IF(S74&lt;(N74-18),"Lost "&amp;-S74&amp;" Down",IF(S74&gt;0,S74&amp;" Up",-S74&amp;" Down")))))</f>
        <v>#VALUE!</v>
      </c>
      <c r="R74" s="9" t="e">
        <f ca="1">IF(OR(LEFT(Q74,3)="Won",LEFT(Q74,4)="Lost",Q74="Halved"),"Result","")</f>
        <v>#VALUE!</v>
      </c>
      <c r="S74" s="10" t="e">
        <f ca="1">IF(T74="Halved",S73,IF(T74=OFFSET(O74,0-N74,0,1,1),S73+1,S73-1))</f>
        <v>#VALUE!</v>
      </c>
      <c r="T74" s="9" t="e">
        <f t="shared" ca="1" si="44"/>
        <v>#VALUE!</v>
      </c>
      <c r="U74" s="10" t="e">
        <f t="shared" ca="1" si="59"/>
        <v>#VALUE!</v>
      </c>
      <c r="V74" s="9" t="e">
        <f t="shared" ca="1" si="60"/>
        <v>#VALUE!</v>
      </c>
      <c r="W74" s="11" t="e">
        <f ca="1">IF(OR(LEFT(W73,3)="Won",LEFT(W73,4)="Lost",W73=""),"",IF(U74=0,"Halved",IF(U74&gt;(18-N74),"Won "&amp;U74&amp;" Up",IF(U74&lt;(N74-18),"Lost "&amp;-U74&amp;" Down",IF(U74&gt;0,U74&amp;" Up",-U74&amp;" Down")))))</f>
        <v>#VALUE!</v>
      </c>
      <c r="X74" s="7" t="e">
        <f t="shared" ca="1" si="62"/>
        <v>#VALUE!</v>
      </c>
      <c r="Y74" s="7" t="e">
        <f t="shared" ca="1" si="63"/>
        <v>#VALUE!</v>
      </c>
    </row>
    <row r="75" spans="1:25" x14ac:dyDescent="0.3">
      <c r="A75" s="213" t="s">
        <v>46</v>
      </c>
      <c r="B75" s="213"/>
      <c r="C75" s="12"/>
      <c r="D75" s="13" t="e">
        <f ca="1">INDEX(D57:E74,MATCH("Result",E57:E74,),1)</f>
        <v>#N/A</v>
      </c>
      <c r="E75" s="14"/>
      <c r="F75" s="15" t="e">
        <f ca="1">IF(F74=0,0.5,IF(F74&gt;0,1,0))</f>
        <v>#VALUE!</v>
      </c>
      <c r="G75" s="15"/>
      <c r="H75" s="15" t="e">
        <f ca="1">IF(H74=0,0.5,IF(H74&gt;0,1,0))</f>
        <v>#VALUE!</v>
      </c>
      <c r="I75" s="14"/>
      <c r="J75" s="16" t="e">
        <f ca="1">INDEX(I57:J74,MATCH("Result",I57:I74,),2)</f>
        <v>#N/A</v>
      </c>
      <c r="K75" s="12"/>
      <c r="L75" s="12"/>
      <c r="N75" s="213" t="s">
        <v>46</v>
      </c>
      <c r="O75" s="213"/>
      <c r="P75" s="12"/>
      <c r="Q75" s="13" t="e">
        <f ca="1">INDEX(Q57:R74,MATCH("Result",R57:R74,),1)</f>
        <v>#N/A</v>
      </c>
      <c r="R75" s="14"/>
      <c r="S75" s="15" t="e">
        <f ca="1">IF(S74=0,0.5,IF(S74&gt;0,1,0))</f>
        <v>#VALUE!</v>
      </c>
      <c r="T75" s="15"/>
      <c r="U75" s="15" t="e">
        <f ca="1">IF(U74=0,0.5,IF(U74&gt;0,1,0))</f>
        <v>#VALUE!</v>
      </c>
      <c r="V75" s="14"/>
      <c r="W75" s="16" t="e">
        <f ca="1">INDEX(V57:W74,MATCH("Result",V57:V74,),2)</f>
        <v>#N/A</v>
      </c>
      <c r="X75" s="12"/>
      <c r="Y75" s="12"/>
    </row>
    <row r="78" spans="1:25" ht="21" x14ac:dyDescent="0.4">
      <c r="A78" s="211" t="s">
        <v>182</v>
      </c>
      <c r="B78" s="211"/>
      <c r="C78" s="211"/>
      <c r="D78" s="211"/>
      <c r="E78" s="211"/>
      <c r="F78" s="211"/>
      <c r="G78" s="211"/>
      <c r="H78" s="211"/>
      <c r="I78" s="211"/>
      <c r="J78" s="211"/>
      <c r="K78" s="211"/>
      <c r="L78" s="211"/>
      <c r="N78" s="211" t="s">
        <v>182</v>
      </c>
      <c r="O78" s="211"/>
      <c r="P78" s="211"/>
      <c r="Q78" s="211"/>
      <c r="R78" s="211"/>
      <c r="S78" s="211"/>
      <c r="T78" s="211"/>
      <c r="U78" s="211"/>
      <c r="V78" s="211"/>
      <c r="W78" s="211"/>
      <c r="X78" s="211"/>
      <c r="Y78" s="211"/>
    </row>
    <row r="80" spans="1:25" x14ac:dyDescent="0.3">
      <c r="A80" s="212" t="s">
        <v>45</v>
      </c>
      <c r="B80" s="212"/>
      <c r="C80" s="212"/>
      <c r="D80" s="212"/>
      <c r="E80" s="212"/>
      <c r="F80" s="212"/>
      <c r="G80" s="212"/>
      <c r="H80" s="212"/>
      <c r="I80" s="212"/>
      <c r="J80" s="212"/>
      <c r="K80" s="212"/>
      <c r="L80" s="212"/>
      <c r="N80" s="212" t="s">
        <v>49</v>
      </c>
      <c r="O80" s="212"/>
      <c r="P80" s="212"/>
      <c r="Q80" s="212"/>
      <c r="R80" s="212"/>
      <c r="S80" s="212"/>
      <c r="T80" s="212"/>
      <c r="U80" s="212"/>
      <c r="V80" s="212"/>
      <c r="W80" s="212"/>
      <c r="X80" s="212"/>
      <c r="Y80" s="212"/>
    </row>
    <row r="81" spans="1:25" x14ac:dyDescent="0.3">
      <c r="A81" s="4" t="s">
        <v>44</v>
      </c>
      <c r="B81" s="5" t="s">
        <v>73</v>
      </c>
      <c r="C81" s="6" t="s">
        <v>78</v>
      </c>
      <c r="D81" s="6" t="s">
        <v>47</v>
      </c>
      <c r="E81" s="6" t="s">
        <v>46</v>
      </c>
      <c r="F81" s="4" t="s">
        <v>17</v>
      </c>
      <c r="G81" s="6" t="s">
        <v>66</v>
      </c>
      <c r="H81" s="4" t="s">
        <v>17</v>
      </c>
      <c r="I81" s="6" t="s">
        <v>46</v>
      </c>
      <c r="J81" s="6" t="s">
        <v>47</v>
      </c>
      <c r="K81" s="6" t="s">
        <v>78</v>
      </c>
      <c r="L81" s="5" t="s">
        <v>73</v>
      </c>
      <c r="N81" s="4" t="s">
        <v>44</v>
      </c>
      <c r="O81" s="5" t="s">
        <v>73</v>
      </c>
      <c r="P81" s="6" t="s">
        <v>78</v>
      </c>
      <c r="Q81" s="6" t="s">
        <v>47</v>
      </c>
      <c r="R81" s="6" t="s">
        <v>46</v>
      </c>
      <c r="S81" s="4" t="s">
        <v>17</v>
      </c>
      <c r="T81" s="6" t="s">
        <v>66</v>
      </c>
      <c r="U81" s="4" t="s">
        <v>17</v>
      </c>
      <c r="V81" s="6" t="s">
        <v>46</v>
      </c>
      <c r="W81" s="6" t="s">
        <v>47</v>
      </c>
      <c r="X81" s="6" t="s">
        <v>78</v>
      </c>
      <c r="Y81" s="5" t="s">
        <v>73</v>
      </c>
    </row>
    <row r="82" spans="1:25" x14ac:dyDescent="0.3">
      <c r="A82">
        <v>1</v>
      </c>
      <c r="B82" s="7" t="e">
        <f ca="1">INDIRECT("'"&amp;SUBSTITUTE(OFFSET(B82,0-A82,0,1,1),"'","''")&amp;"'!$I$"&amp;A82+10)</f>
        <v>#VALUE!</v>
      </c>
      <c r="C82" s="7" t="e">
        <f ca="1">INDIRECT("'"&amp;SUBSTITUTE(OFFSET(B82,0-A82,0,1,1),"'","''")&amp;"'!$J$"&amp;A82+10)</f>
        <v>#VALUE!</v>
      </c>
      <c r="D82" s="8" t="e">
        <f ca="1">IF(E82=0,"","Won "&amp;E82&amp;" Skin"&amp;IF(E82=1,"","s"))</f>
        <v>#VALUE!</v>
      </c>
      <c r="E82" s="9" t="e">
        <f ca="1">IF(G82=OFFSET(B82,0-A82,0,1,1),F82,0)</f>
        <v>#VALUE!</v>
      </c>
      <c r="F82" s="10">
        <v>1</v>
      </c>
      <c r="G82" s="9" t="e">
        <f ca="1">IF(B82=L82,IF(B82=L82,"Halved",IF(C82&gt;K82,OFFSET(B82,0-A82,0,1,1),OFFSET(L82,0-A82,0,1,1))),IF(B82&gt;L82,OFFSET(B82,0-A82,0,1,1),OFFSET(L82,0-A82,0,1,1)))</f>
        <v>#VALUE!</v>
      </c>
      <c r="H82" s="10">
        <v>1</v>
      </c>
      <c r="I82" s="9" t="e">
        <f t="shared" ref="I82:I98" ca="1" si="66">IF(G82=OFFSET(L82,0-A82,0,1,1),H82,0)</f>
        <v>#VALUE!</v>
      </c>
      <c r="J82" s="11" t="e">
        <f ca="1">IF(I82=0,"","Won "&amp;I82&amp;" Skin"&amp;IF(I82=1,"","s"))</f>
        <v>#VALUE!</v>
      </c>
      <c r="K82" s="7" t="e">
        <f ca="1">INDIRECT("'"&amp;SUBSTITUTE(OFFSET(L82,0-A82,0,1,1),"'","''")&amp;"'!$J$"&amp;A82+10)</f>
        <v>#VALUE!</v>
      </c>
      <c r="L82" s="7" t="e">
        <f ca="1">INDIRECT("'"&amp;SUBSTITUTE(OFFSET(L82,0-A82,0,1,1),"'","''")&amp;"'!$I$"&amp;A82+10)</f>
        <v>#VALUE!</v>
      </c>
      <c r="N82">
        <v>1</v>
      </c>
      <c r="O82" s="7" t="e">
        <f ca="1">INDIRECT("'"&amp;SUBSTITUTE(OFFSET(O82,0-N82,0,1,1),"'","''")&amp;"'!$S$"&amp;N82+10)</f>
        <v>#VALUE!</v>
      </c>
      <c r="P82" s="7" t="e">
        <f ca="1">INDIRECT("'"&amp;SUBSTITUTE(OFFSET(O82,0-N82,0,1,1),"'","''")&amp;"'!$T$"&amp;N82+10)</f>
        <v>#VALUE!</v>
      </c>
      <c r="Q82" s="8" t="e">
        <f ca="1">IF(R82=0,"","Won "&amp;R82&amp;" Skin"&amp;IF(R82=1,"","s"))</f>
        <v>#VALUE!</v>
      </c>
      <c r="R82" s="9" t="e">
        <f ca="1">IF(T82=OFFSET(O82,0-N82,0,1,1),S82,0)</f>
        <v>#VALUE!</v>
      </c>
      <c r="S82" s="10">
        <v>1</v>
      </c>
      <c r="T82" s="9" t="e">
        <f t="shared" ref="T82:T99" ca="1" si="67">IF(O82=Y82,"Halved",IF(O82&gt;Y82,OFFSET(O82,0-N82,0,1,1),OFFSET(Y82,0-N82,0,1,1)))</f>
        <v>#VALUE!</v>
      </c>
      <c r="U82" s="10">
        <v>1</v>
      </c>
      <c r="V82" s="9" t="e">
        <f t="shared" ref="V82:V98" ca="1" si="68">IF(T82=OFFSET(Y82,0-N82,0,1,1),U82,0)</f>
        <v>#VALUE!</v>
      </c>
      <c r="W82" s="11" t="e">
        <f ca="1">IF(V82=0,"","Won "&amp;V82&amp;" Skin"&amp;IF(V82=1,"","s"))</f>
        <v>#VALUE!</v>
      </c>
      <c r="X82" s="7" t="e">
        <f ca="1">INDIRECT("'"&amp;SUBSTITUTE(OFFSET(Y82,0-N82,0,1,1),"'","''")&amp;"'!$T$"&amp;N82+10)</f>
        <v>#VALUE!</v>
      </c>
      <c r="Y82" s="7" t="e">
        <f ca="1">INDIRECT("'"&amp;SUBSTITUTE(OFFSET(Y82,0-N82,0,1,1),"'","''")&amp;"'!$S$"&amp;N82+10)</f>
        <v>#VALUE!</v>
      </c>
    </row>
    <row r="83" spans="1:25" x14ac:dyDescent="0.3">
      <c r="A83">
        <v>2</v>
      </c>
      <c r="B83" s="7" t="e">
        <f t="shared" ref="B83:B99" ca="1" si="69">INDIRECT("'"&amp;SUBSTITUTE(OFFSET(B83,0-A83,0,1,1),"'","''")&amp;"'!$I$"&amp;A83+10)</f>
        <v>#VALUE!</v>
      </c>
      <c r="C83" s="7" t="e">
        <f t="shared" ref="C83:C99" ca="1" si="70">INDIRECT("'"&amp;SUBSTITUTE(OFFSET(B83,0-A83,0,1,1),"'","''")&amp;"'!$J$"&amp;A83+10)</f>
        <v>#VALUE!</v>
      </c>
      <c r="D83" s="8" t="e">
        <f t="shared" ref="D83:D98" ca="1" si="71">IF(E83=0,"","Won "&amp;E83&amp;" Skin"&amp;IF(E83=1,"","s"))</f>
        <v>#VALUE!</v>
      </c>
      <c r="E83" s="9" t="e">
        <f t="shared" ref="E83:E98" ca="1" si="72">IF(G83=OFFSET(B83,0-A83,0,1,1),F83,0)</f>
        <v>#VALUE!</v>
      </c>
      <c r="F83" s="10" t="e">
        <f ca="1">IF(G82="Halved",F82+1,1)</f>
        <v>#VALUE!</v>
      </c>
      <c r="G83" s="9" t="e">
        <f t="shared" ref="G83:G99" ca="1" si="73">IF(B83=L83,IF(B83=L83,"Halved",IF(C83&gt;K83,OFFSET(B83,0-A83,0,1,1),OFFSET(L83,0-A83,0,1,1))),IF(B83&gt;L83,OFFSET(B83,0-A83,0,1,1),OFFSET(L83,0-A83,0,1,1)))</f>
        <v>#VALUE!</v>
      </c>
      <c r="H83" s="10" t="e">
        <f ca="1">IF(G82="Halved",F82+1,1)</f>
        <v>#VALUE!</v>
      </c>
      <c r="I83" s="9" t="e">
        <f t="shared" ca="1" si="66"/>
        <v>#VALUE!</v>
      </c>
      <c r="J83" s="11" t="e">
        <f t="shared" ref="J83:J98" ca="1" si="74">IF(I83=0,"","Won "&amp;I83&amp;" Skin"&amp;IF(I83=1,"","s"))</f>
        <v>#VALUE!</v>
      </c>
      <c r="K83" s="7" t="e">
        <f t="shared" ref="K83:K99" ca="1" si="75">INDIRECT("'"&amp;SUBSTITUTE(OFFSET(L83,0-A83,0,1,1),"'","''")&amp;"'!$J$"&amp;A83+10)</f>
        <v>#VALUE!</v>
      </c>
      <c r="L83" s="7" t="e">
        <f t="shared" ref="L83:L99" ca="1" si="76">INDIRECT("'"&amp;SUBSTITUTE(OFFSET(L83,0-A83,0,1,1),"'","''")&amp;"'!$I$"&amp;A83+10)</f>
        <v>#VALUE!</v>
      </c>
      <c r="N83">
        <v>2</v>
      </c>
      <c r="O83" s="7" t="e">
        <f t="shared" ref="O83:O99" ca="1" si="77">INDIRECT("'"&amp;SUBSTITUTE(OFFSET(O83,0-N83,0,1,1),"'","''")&amp;"'!$S$"&amp;N83+10)</f>
        <v>#VALUE!</v>
      </c>
      <c r="P83" s="7" t="e">
        <f t="shared" ref="P83:P99" ca="1" si="78">INDIRECT("'"&amp;SUBSTITUTE(OFFSET(O83,0-N83,0,1,1),"'","''")&amp;"'!$T$"&amp;N83+10)</f>
        <v>#VALUE!</v>
      </c>
      <c r="Q83" s="8" t="e">
        <f t="shared" ref="Q83:Q98" ca="1" si="79">IF(R83=0,"","Won "&amp;R83&amp;" Skin"&amp;IF(R83=1,"","s"))</f>
        <v>#VALUE!</v>
      </c>
      <c r="R83" s="9" t="e">
        <f t="shared" ref="R83:R98" ca="1" si="80">IF(T83=OFFSET(O83,0-N83,0,1,1),S83,0)</f>
        <v>#VALUE!</v>
      </c>
      <c r="S83" s="10" t="e">
        <f ca="1">IF(T82="Halved",S82+1,1)</f>
        <v>#VALUE!</v>
      </c>
      <c r="T83" s="9" t="e">
        <f t="shared" ca="1" si="67"/>
        <v>#VALUE!</v>
      </c>
      <c r="U83" s="10" t="e">
        <f ca="1">IF(T82="Halved",S82+1,1)</f>
        <v>#VALUE!</v>
      </c>
      <c r="V83" s="9" t="e">
        <f t="shared" ca="1" si="68"/>
        <v>#VALUE!</v>
      </c>
      <c r="W83" s="11" t="e">
        <f t="shared" ref="W83:W98" ca="1" si="81">IF(V83=0,"","Won "&amp;V83&amp;" Skin"&amp;IF(V83=1,"","s"))</f>
        <v>#VALUE!</v>
      </c>
      <c r="X83" s="7" t="e">
        <f t="shared" ref="X83:X99" ca="1" si="82">INDIRECT("'"&amp;SUBSTITUTE(OFFSET(Y83,0-N83,0,1,1),"'","''")&amp;"'!$T$"&amp;N83+10)</f>
        <v>#VALUE!</v>
      </c>
      <c r="Y83" s="7" t="e">
        <f t="shared" ref="Y83:Y99" ca="1" si="83">INDIRECT("'"&amp;SUBSTITUTE(OFFSET(Y83,0-N83,0,1,1),"'","''")&amp;"'!$S$"&amp;N83+10)</f>
        <v>#VALUE!</v>
      </c>
    </row>
    <row r="84" spans="1:25" x14ac:dyDescent="0.3">
      <c r="A84">
        <v>3</v>
      </c>
      <c r="B84" s="7" t="e">
        <f t="shared" ca="1" si="69"/>
        <v>#VALUE!</v>
      </c>
      <c r="C84" s="7" t="e">
        <f t="shared" ca="1" si="70"/>
        <v>#VALUE!</v>
      </c>
      <c r="D84" s="8" t="e">
        <f t="shared" ca="1" si="71"/>
        <v>#VALUE!</v>
      </c>
      <c r="E84" s="9" t="e">
        <f t="shared" ca="1" si="72"/>
        <v>#VALUE!</v>
      </c>
      <c r="F84" s="10" t="e">
        <f t="shared" ref="F84:F99" ca="1" si="84">IF(G83="Halved",F83+1,1)</f>
        <v>#VALUE!</v>
      </c>
      <c r="G84" s="9" t="e">
        <f t="shared" ca="1" si="73"/>
        <v>#VALUE!</v>
      </c>
      <c r="H84" s="10" t="e">
        <f t="shared" ref="H84:H99" ca="1" si="85">IF(G83="Halved",F83+1,1)</f>
        <v>#VALUE!</v>
      </c>
      <c r="I84" s="9" t="e">
        <f t="shared" ca="1" si="66"/>
        <v>#VALUE!</v>
      </c>
      <c r="J84" s="11" t="e">
        <f t="shared" ca="1" si="74"/>
        <v>#VALUE!</v>
      </c>
      <c r="K84" s="7" t="e">
        <f t="shared" ca="1" si="75"/>
        <v>#VALUE!</v>
      </c>
      <c r="L84" s="7" t="e">
        <f t="shared" ca="1" si="76"/>
        <v>#VALUE!</v>
      </c>
      <c r="N84">
        <v>3</v>
      </c>
      <c r="O84" s="7" t="e">
        <f t="shared" ca="1" si="77"/>
        <v>#VALUE!</v>
      </c>
      <c r="P84" s="7" t="e">
        <f t="shared" ca="1" si="78"/>
        <v>#VALUE!</v>
      </c>
      <c r="Q84" s="8" t="e">
        <f t="shared" ca="1" si="79"/>
        <v>#VALUE!</v>
      </c>
      <c r="R84" s="9" t="e">
        <f t="shared" ca="1" si="80"/>
        <v>#VALUE!</v>
      </c>
      <c r="S84" s="10" t="e">
        <f t="shared" ref="S84:S99" ca="1" si="86">IF(T83="Halved",S83+1,1)</f>
        <v>#VALUE!</v>
      </c>
      <c r="T84" s="9" t="e">
        <f t="shared" ca="1" si="67"/>
        <v>#VALUE!</v>
      </c>
      <c r="U84" s="10" t="e">
        <f t="shared" ref="U84:U99" ca="1" si="87">IF(T83="Halved",S83+1,1)</f>
        <v>#VALUE!</v>
      </c>
      <c r="V84" s="9" t="e">
        <f t="shared" ca="1" si="68"/>
        <v>#VALUE!</v>
      </c>
      <c r="W84" s="11" t="e">
        <f t="shared" ca="1" si="81"/>
        <v>#VALUE!</v>
      </c>
      <c r="X84" s="7" t="e">
        <f t="shared" ca="1" si="82"/>
        <v>#VALUE!</v>
      </c>
      <c r="Y84" s="7" t="e">
        <f t="shared" ca="1" si="83"/>
        <v>#VALUE!</v>
      </c>
    </row>
    <row r="85" spans="1:25" x14ac:dyDescent="0.3">
      <c r="A85">
        <v>4</v>
      </c>
      <c r="B85" s="7" t="e">
        <f t="shared" ca="1" si="69"/>
        <v>#VALUE!</v>
      </c>
      <c r="C85" s="7" t="e">
        <f t="shared" ca="1" si="70"/>
        <v>#VALUE!</v>
      </c>
      <c r="D85" s="8" t="e">
        <f t="shared" ca="1" si="71"/>
        <v>#VALUE!</v>
      </c>
      <c r="E85" s="9" t="e">
        <f t="shared" ca="1" si="72"/>
        <v>#VALUE!</v>
      </c>
      <c r="F85" s="10" t="e">
        <f t="shared" ca="1" si="84"/>
        <v>#VALUE!</v>
      </c>
      <c r="G85" s="9" t="e">
        <f t="shared" ca="1" si="73"/>
        <v>#VALUE!</v>
      </c>
      <c r="H85" s="10" t="e">
        <f t="shared" ca="1" si="85"/>
        <v>#VALUE!</v>
      </c>
      <c r="I85" s="9" t="e">
        <f t="shared" ca="1" si="66"/>
        <v>#VALUE!</v>
      </c>
      <c r="J85" s="11" t="e">
        <f t="shared" ca="1" si="74"/>
        <v>#VALUE!</v>
      </c>
      <c r="K85" s="7" t="e">
        <f t="shared" ca="1" si="75"/>
        <v>#VALUE!</v>
      </c>
      <c r="L85" s="7" t="e">
        <f t="shared" ca="1" si="76"/>
        <v>#VALUE!</v>
      </c>
      <c r="N85">
        <v>4</v>
      </c>
      <c r="O85" s="7" t="e">
        <f t="shared" ca="1" si="77"/>
        <v>#VALUE!</v>
      </c>
      <c r="P85" s="7" t="e">
        <f t="shared" ca="1" si="78"/>
        <v>#VALUE!</v>
      </c>
      <c r="Q85" s="8" t="e">
        <f t="shared" ca="1" si="79"/>
        <v>#VALUE!</v>
      </c>
      <c r="R85" s="9" t="e">
        <f t="shared" ca="1" si="80"/>
        <v>#VALUE!</v>
      </c>
      <c r="S85" s="10" t="e">
        <f t="shared" ca="1" si="86"/>
        <v>#VALUE!</v>
      </c>
      <c r="T85" s="9" t="e">
        <f t="shared" ca="1" si="67"/>
        <v>#VALUE!</v>
      </c>
      <c r="U85" s="10" t="e">
        <f t="shared" ca="1" si="87"/>
        <v>#VALUE!</v>
      </c>
      <c r="V85" s="9" t="e">
        <f t="shared" ca="1" si="68"/>
        <v>#VALUE!</v>
      </c>
      <c r="W85" s="11" t="e">
        <f t="shared" ca="1" si="81"/>
        <v>#VALUE!</v>
      </c>
      <c r="X85" s="7" t="e">
        <f t="shared" ca="1" si="82"/>
        <v>#VALUE!</v>
      </c>
      <c r="Y85" s="7" t="e">
        <f t="shared" ca="1" si="83"/>
        <v>#VALUE!</v>
      </c>
    </row>
    <row r="86" spans="1:25" x14ac:dyDescent="0.3">
      <c r="A86">
        <v>5</v>
      </c>
      <c r="B86" s="7" t="e">
        <f t="shared" ca="1" si="69"/>
        <v>#VALUE!</v>
      </c>
      <c r="C86" s="7" t="e">
        <f t="shared" ca="1" si="70"/>
        <v>#VALUE!</v>
      </c>
      <c r="D86" s="8" t="e">
        <f t="shared" ca="1" si="71"/>
        <v>#VALUE!</v>
      </c>
      <c r="E86" s="9" t="e">
        <f t="shared" ca="1" si="72"/>
        <v>#VALUE!</v>
      </c>
      <c r="F86" s="10" t="e">
        <f t="shared" ca="1" si="84"/>
        <v>#VALUE!</v>
      </c>
      <c r="G86" s="9" t="e">
        <f t="shared" ca="1" si="73"/>
        <v>#VALUE!</v>
      </c>
      <c r="H86" s="10" t="e">
        <f t="shared" ca="1" si="85"/>
        <v>#VALUE!</v>
      </c>
      <c r="I86" s="9" t="e">
        <f t="shared" ca="1" si="66"/>
        <v>#VALUE!</v>
      </c>
      <c r="J86" s="11" t="e">
        <f t="shared" ca="1" si="74"/>
        <v>#VALUE!</v>
      </c>
      <c r="K86" s="7" t="e">
        <f t="shared" ca="1" si="75"/>
        <v>#VALUE!</v>
      </c>
      <c r="L86" s="7" t="e">
        <f t="shared" ca="1" si="76"/>
        <v>#VALUE!</v>
      </c>
      <c r="N86">
        <v>5</v>
      </c>
      <c r="O86" s="7" t="e">
        <f t="shared" ca="1" si="77"/>
        <v>#VALUE!</v>
      </c>
      <c r="P86" s="7" t="e">
        <f t="shared" ca="1" si="78"/>
        <v>#VALUE!</v>
      </c>
      <c r="Q86" s="8" t="e">
        <f t="shared" ca="1" si="79"/>
        <v>#VALUE!</v>
      </c>
      <c r="R86" s="9" t="e">
        <f t="shared" ca="1" si="80"/>
        <v>#VALUE!</v>
      </c>
      <c r="S86" s="10" t="e">
        <f t="shared" ca="1" si="86"/>
        <v>#VALUE!</v>
      </c>
      <c r="T86" s="9" t="e">
        <f t="shared" ca="1" si="67"/>
        <v>#VALUE!</v>
      </c>
      <c r="U86" s="10" t="e">
        <f t="shared" ca="1" si="87"/>
        <v>#VALUE!</v>
      </c>
      <c r="V86" s="9" t="e">
        <f t="shared" ca="1" si="68"/>
        <v>#VALUE!</v>
      </c>
      <c r="W86" s="11" t="e">
        <f t="shared" ca="1" si="81"/>
        <v>#VALUE!</v>
      </c>
      <c r="X86" s="7" t="e">
        <f t="shared" ca="1" si="82"/>
        <v>#VALUE!</v>
      </c>
      <c r="Y86" s="7" t="e">
        <f t="shared" ca="1" si="83"/>
        <v>#VALUE!</v>
      </c>
    </row>
    <row r="87" spans="1:25" x14ac:dyDescent="0.3">
      <c r="A87">
        <v>6</v>
      </c>
      <c r="B87" s="7" t="e">
        <f t="shared" ca="1" si="69"/>
        <v>#VALUE!</v>
      </c>
      <c r="C87" s="7" t="e">
        <f t="shared" ca="1" si="70"/>
        <v>#VALUE!</v>
      </c>
      <c r="D87" s="8" t="e">
        <f t="shared" ca="1" si="71"/>
        <v>#VALUE!</v>
      </c>
      <c r="E87" s="9" t="e">
        <f t="shared" ca="1" si="72"/>
        <v>#VALUE!</v>
      </c>
      <c r="F87" s="10" t="e">
        <f t="shared" ca="1" si="84"/>
        <v>#VALUE!</v>
      </c>
      <c r="G87" s="9" t="e">
        <f t="shared" ca="1" si="73"/>
        <v>#VALUE!</v>
      </c>
      <c r="H87" s="10" t="e">
        <f t="shared" ca="1" si="85"/>
        <v>#VALUE!</v>
      </c>
      <c r="I87" s="9" t="e">
        <f t="shared" ca="1" si="66"/>
        <v>#VALUE!</v>
      </c>
      <c r="J87" s="11" t="e">
        <f t="shared" ca="1" si="74"/>
        <v>#VALUE!</v>
      </c>
      <c r="K87" s="7" t="e">
        <f t="shared" ca="1" si="75"/>
        <v>#VALUE!</v>
      </c>
      <c r="L87" s="7" t="e">
        <f t="shared" ca="1" si="76"/>
        <v>#VALUE!</v>
      </c>
      <c r="N87">
        <v>6</v>
      </c>
      <c r="O87" s="7" t="e">
        <f t="shared" ca="1" si="77"/>
        <v>#VALUE!</v>
      </c>
      <c r="P87" s="7" t="e">
        <f t="shared" ca="1" si="78"/>
        <v>#VALUE!</v>
      </c>
      <c r="Q87" s="8" t="e">
        <f t="shared" ca="1" si="79"/>
        <v>#VALUE!</v>
      </c>
      <c r="R87" s="9" t="e">
        <f t="shared" ca="1" si="80"/>
        <v>#VALUE!</v>
      </c>
      <c r="S87" s="10" t="e">
        <f t="shared" ca="1" si="86"/>
        <v>#VALUE!</v>
      </c>
      <c r="T87" s="9" t="e">
        <f t="shared" ca="1" si="67"/>
        <v>#VALUE!</v>
      </c>
      <c r="U87" s="10" t="e">
        <f t="shared" ca="1" si="87"/>
        <v>#VALUE!</v>
      </c>
      <c r="V87" s="9" t="e">
        <f t="shared" ca="1" si="68"/>
        <v>#VALUE!</v>
      </c>
      <c r="W87" s="11" t="e">
        <f t="shared" ca="1" si="81"/>
        <v>#VALUE!</v>
      </c>
      <c r="X87" s="7" t="e">
        <f t="shared" ca="1" si="82"/>
        <v>#VALUE!</v>
      </c>
      <c r="Y87" s="7" t="e">
        <f t="shared" ca="1" si="83"/>
        <v>#VALUE!</v>
      </c>
    </row>
    <row r="88" spans="1:25" x14ac:dyDescent="0.3">
      <c r="A88">
        <v>7</v>
      </c>
      <c r="B88" s="7" t="e">
        <f t="shared" ca="1" si="69"/>
        <v>#VALUE!</v>
      </c>
      <c r="C88" s="7" t="e">
        <f t="shared" ca="1" si="70"/>
        <v>#VALUE!</v>
      </c>
      <c r="D88" s="8" t="e">
        <f t="shared" ca="1" si="71"/>
        <v>#VALUE!</v>
      </c>
      <c r="E88" s="9" t="e">
        <f t="shared" ca="1" si="72"/>
        <v>#VALUE!</v>
      </c>
      <c r="F88" s="10" t="e">
        <f t="shared" ca="1" si="84"/>
        <v>#VALUE!</v>
      </c>
      <c r="G88" s="9" t="e">
        <f t="shared" ca="1" si="73"/>
        <v>#VALUE!</v>
      </c>
      <c r="H88" s="10" t="e">
        <f t="shared" ca="1" si="85"/>
        <v>#VALUE!</v>
      </c>
      <c r="I88" s="9" t="e">
        <f t="shared" ca="1" si="66"/>
        <v>#VALUE!</v>
      </c>
      <c r="J88" s="11" t="e">
        <f t="shared" ca="1" si="74"/>
        <v>#VALUE!</v>
      </c>
      <c r="K88" s="7" t="e">
        <f t="shared" ca="1" si="75"/>
        <v>#VALUE!</v>
      </c>
      <c r="L88" s="7" t="e">
        <f t="shared" ca="1" si="76"/>
        <v>#VALUE!</v>
      </c>
      <c r="N88">
        <v>7</v>
      </c>
      <c r="O88" s="7" t="e">
        <f t="shared" ca="1" si="77"/>
        <v>#VALUE!</v>
      </c>
      <c r="P88" s="7" t="e">
        <f t="shared" ca="1" si="78"/>
        <v>#VALUE!</v>
      </c>
      <c r="Q88" s="8" t="e">
        <f t="shared" ca="1" si="79"/>
        <v>#VALUE!</v>
      </c>
      <c r="R88" s="9" t="e">
        <f t="shared" ca="1" si="80"/>
        <v>#VALUE!</v>
      </c>
      <c r="S88" s="10" t="e">
        <f t="shared" ca="1" si="86"/>
        <v>#VALUE!</v>
      </c>
      <c r="T88" s="9" t="e">
        <f t="shared" ca="1" si="67"/>
        <v>#VALUE!</v>
      </c>
      <c r="U88" s="10" t="e">
        <f t="shared" ca="1" si="87"/>
        <v>#VALUE!</v>
      </c>
      <c r="V88" s="9" t="e">
        <f t="shared" ca="1" si="68"/>
        <v>#VALUE!</v>
      </c>
      <c r="W88" s="11" t="e">
        <f t="shared" ca="1" si="81"/>
        <v>#VALUE!</v>
      </c>
      <c r="X88" s="7" t="e">
        <f t="shared" ca="1" si="82"/>
        <v>#VALUE!</v>
      </c>
      <c r="Y88" s="7" t="e">
        <f t="shared" ca="1" si="83"/>
        <v>#VALUE!</v>
      </c>
    </row>
    <row r="89" spans="1:25" x14ac:dyDescent="0.3">
      <c r="A89">
        <v>8</v>
      </c>
      <c r="B89" s="7" t="e">
        <f t="shared" ca="1" si="69"/>
        <v>#VALUE!</v>
      </c>
      <c r="C89" s="7" t="e">
        <f t="shared" ca="1" si="70"/>
        <v>#VALUE!</v>
      </c>
      <c r="D89" s="8" t="e">
        <f t="shared" ca="1" si="71"/>
        <v>#VALUE!</v>
      </c>
      <c r="E89" s="9" t="e">
        <f t="shared" ca="1" si="72"/>
        <v>#VALUE!</v>
      </c>
      <c r="F89" s="10" t="e">
        <f t="shared" ca="1" si="84"/>
        <v>#VALUE!</v>
      </c>
      <c r="G89" s="9" t="e">
        <f t="shared" ca="1" si="73"/>
        <v>#VALUE!</v>
      </c>
      <c r="H89" s="10" t="e">
        <f t="shared" ca="1" si="85"/>
        <v>#VALUE!</v>
      </c>
      <c r="I89" s="9" t="e">
        <f t="shared" ca="1" si="66"/>
        <v>#VALUE!</v>
      </c>
      <c r="J89" s="11" t="e">
        <f t="shared" ca="1" si="74"/>
        <v>#VALUE!</v>
      </c>
      <c r="K89" s="7" t="e">
        <f t="shared" ca="1" si="75"/>
        <v>#VALUE!</v>
      </c>
      <c r="L89" s="7" t="e">
        <f t="shared" ca="1" si="76"/>
        <v>#VALUE!</v>
      </c>
      <c r="N89">
        <v>8</v>
      </c>
      <c r="O89" s="7" t="e">
        <f t="shared" ca="1" si="77"/>
        <v>#VALUE!</v>
      </c>
      <c r="P89" s="7" t="e">
        <f t="shared" ca="1" si="78"/>
        <v>#VALUE!</v>
      </c>
      <c r="Q89" s="8" t="e">
        <f t="shared" ca="1" si="79"/>
        <v>#VALUE!</v>
      </c>
      <c r="R89" s="9" t="e">
        <f t="shared" ca="1" si="80"/>
        <v>#VALUE!</v>
      </c>
      <c r="S89" s="10" t="e">
        <f t="shared" ca="1" si="86"/>
        <v>#VALUE!</v>
      </c>
      <c r="T89" s="9" t="e">
        <f t="shared" ca="1" si="67"/>
        <v>#VALUE!</v>
      </c>
      <c r="U89" s="10" t="e">
        <f t="shared" ca="1" si="87"/>
        <v>#VALUE!</v>
      </c>
      <c r="V89" s="9" t="e">
        <f t="shared" ca="1" si="68"/>
        <v>#VALUE!</v>
      </c>
      <c r="W89" s="11" t="e">
        <f t="shared" ca="1" si="81"/>
        <v>#VALUE!</v>
      </c>
      <c r="X89" s="7" t="e">
        <f t="shared" ca="1" si="82"/>
        <v>#VALUE!</v>
      </c>
      <c r="Y89" s="7" t="e">
        <f t="shared" ca="1" si="83"/>
        <v>#VALUE!</v>
      </c>
    </row>
    <row r="90" spans="1:25" x14ac:dyDescent="0.3">
      <c r="A90">
        <v>9</v>
      </c>
      <c r="B90" s="7" t="e">
        <f t="shared" ca="1" si="69"/>
        <v>#VALUE!</v>
      </c>
      <c r="C90" s="7" t="e">
        <f t="shared" ca="1" si="70"/>
        <v>#VALUE!</v>
      </c>
      <c r="D90" s="8" t="e">
        <f t="shared" ca="1" si="71"/>
        <v>#VALUE!</v>
      </c>
      <c r="E90" s="9" t="e">
        <f t="shared" ca="1" si="72"/>
        <v>#VALUE!</v>
      </c>
      <c r="F90" s="10" t="e">
        <f t="shared" ca="1" si="84"/>
        <v>#VALUE!</v>
      </c>
      <c r="G90" s="9" t="e">
        <f t="shared" ca="1" si="73"/>
        <v>#VALUE!</v>
      </c>
      <c r="H90" s="10" t="e">
        <f t="shared" ca="1" si="85"/>
        <v>#VALUE!</v>
      </c>
      <c r="I90" s="9" t="e">
        <f t="shared" ca="1" si="66"/>
        <v>#VALUE!</v>
      </c>
      <c r="J90" s="11" t="e">
        <f t="shared" ca="1" si="74"/>
        <v>#VALUE!</v>
      </c>
      <c r="K90" s="7" t="e">
        <f t="shared" ca="1" si="75"/>
        <v>#VALUE!</v>
      </c>
      <c r="L90" s="7" t="e">
        <f t="shared" ca="1" si="76"/>
        <v>#VALUE!</v>
      </c>
      <c r="N90">
        <v>9</v>
      </c>
      <c r="O90" s="7" t="e">
        <f t="shared" ca="1" si="77"/>
        <v>#VALUE!</v>
      </c>
      <c r="P90" s="7" t="e">
        <f t="shared" ca="1" si="78"/>
        <v>#VALUE!</v>
      </c>
      <c r="Q90" s="8" t="e">
        <f t="shared" ca="1" si="79"/>
        <v>#VALUE!</v>
      </c>
      <c r="R90" s="9" t="e">
        <f t="shared" ca="1" si="80"/>
        <v>#VALUE!</v>
      </c>
      <c r="S90" s="10" t="e">
        <f t="shared" ca="1" si="86"/>
        <v>#VALUE!</v>
      </c>
      <c r="T90" s="9" t="e">
        <f t="shared" ca="1" si="67"/>
        <v>#VALUE!</v>
      </c>
      <c r="U90" s="10" t="e">
        <f t="shared" ca="1" si="87"/>
        <v>#VALUE!</v>
      </c>
      <c r="V90" s="9" t="e">
        <f t="shared" ca="1" si="68"/>
        <v>#VALUE!</v>
      </c>
      <c r="W90" s="11" t="e">
        <f t="shared" ca="1" si="81"/>
        <v>#VALUE!</v>
      </c>
      <c r="X90" s="7" t="e">
        <f t="shared" ca="1" si="82"/>
        <v>#VALUE!</v>
      </c>
      <c r="Y90" s="7" t="e">
        <f t="shared" ca="1" si="83"/>
        <v>#VALUE!</v>
      </c>
    </row>
    <row r="91" spans="1:25" x14ac:dyDescent="0.3">
      <c r="A91">
        <v>10</v>
      </c>
      <c r="B91" s="7" t="e">
        <f t="shared" ca="1" si="69"/>
        <v>#VALUE!</v>
      </c>
      <c r="C91" s="7" t="e">
        <f t="shared" ca="1" si="70"/>
        <v>#VALUE!</v>
      </c>
      <c r="D91" s="8" t="e">
        <f t="shared" ca="1" si="71"/>
        <v>#VALUE!</v>
      </c>
      <c r="E91" s="9" t="e">
        <f t="shared" ca="1" si="72"/>
        <v>#VALUE!</v>
      </c>
      <c r="F91" s="10" t="e">
        <f t="shared" ca="1" si="84"/>
        <v>#VALUE!</v>
      </c>
      <c r="G91" s="9" t="e">
        <f t="shared" ca="1" si="73"/>
        <v>#VALUE!</v>
      </c>
      <c r="H91" s="10" t="e">
        <f t="shared" ca="1" si="85"/>
        <v>#VALUE!</v>
      </c>
      <c r="I91" s="9" t="e">
        <f t="shared" ca="1" si="66"/>
        <v>#VALUE!</v>
      </c>
      <c r="J91" s="11" t="e">
        <f t="shared" ca="1" si="74"/>
        <v>#VALUE!</v>
      </c>
      <c r="K91" s="7" t="e">
        <f t="shared" ca="1" si="75"/>
        <v>#VALUE!</v>
      </c>
      <c r="L91" s="7" t="e">
        <f t="shared" ca="1" si="76"/>
        <v>#VALUE!</v>
      </c>
      <c r="N91">
        <v>10</v>
      </c>
      <c r="O91" s="7" t="e">
        <f t="shared" ca="1" si="77"/>
        <v>#VALUE!</v>
      </c>
      <c r="P91" s="7" t="e">
        <f t="shared" ca="1" si="78"/>
        <v>#VALUE!</v>
      </c>
      <c r="Q91" s="8" t="e">
        <f t="shared" ca="1" si="79"/>
        <v>#VALUE!</v>
      </c>
      <c r="R91" s="9" t="e">
        <f t="shared" ca="1" si="80"/>
        <v>#VALUE!</v>
      </c>
      <c r="S91" s="10" t="e">
        <f t="shared" ca="1" si="86"/>
        <v>#VALUE!</v>
      </c>
      <c r="T91" s="9" t="e">
        <f t="shared" ca="1" si="67"/>
        <v>#VALUE!</v>
      </c>
      <c r="U91" s="10" t="e">
        <f t="shared" ca="1" si="87"/>
        <v>#VALUE!</v>
      </c>
      <c r="V91" s="9" t="e">
        <f t="shared" ca="1" si="68"/>
        <v>#VALUE!</v>
      </c>
      <c r="W91" s="11" t="e">
        <f t="shared" ca="1" si="81"/>
        <v>#VALUE!</v>
      </c>
      <c r="X91" s="7" t="e">
        <f t="shared" ca="1" si="82"/>
        <v>#VALUE!</v>
      </c>
      <c r="Y91" s="7" t="e">
        <f t="shared" ca="1" si="83"/>
        <v>#VALUE!</v>
      </c>
    </row>
    <row r="92" spans="1:25" x14ac:dyDescent="0.3">
      <c r="A92">
        <v>11</v>
      </c>
      <c r="B92" s="7" t="e">
        <f t="shared" ca="1" si="69"/>
        <v>#VALUE!</v>
      </c>
      <c r="C92" s="7" t="e">
        <f t="shared" ca="1" si="70"/>
        <v>#VALUE!</v>
      </c>
      <c r="D92" s="8" t="e">
        <f t="shared" ca="1" si="71"/>
        <v>#VALUE!</v>
      </c>
      <c r="E92" s="9" t="e">
        <f t="shared" ca="1" si="72"/>
        <v>#VALUE!</v>
      </c>
      <c r="F92" s="10" t="e">
        <f t="shared" ca="1" si="84"/>
        <v>#VALUE!</v>
      </c>
      <c r="G92" s="9" t="e">
        <f t="shared" ca="1" si="73"/>
        <v>#VALUE!</v>
      </c>
      <c r="H92" s="10" t="e">
        <f t="shared" ca="1" si="85"/>
        <v>#VALUE!</v>
      </c>
      <c r="I92" s="9" t="e">
        <f t="shared" ca="1" si="66"/>
        <v>#VALUE!</v>
      </c>
      <c r="J92" s="11" t="e">
        <f t="shared" ca="1" si="74"/>
        <v>#VALUE!</v>
      </c>
      <c r="K92" s="7" t="e">
        <f t="shared" ca="1" si="75"/>
        <v>#VALUE!</v>
      </c>
      <c r="L92" s="7" t="e">
        <f t="shared" ca="1" si="76"/>
        <v>#VALUE!</v>
      </c>
      <c r="N92">
        <v>11</v>
      </c>
      <c r="O92" s="7" t="e">
        <f t="shared" ca="1" si="77"/>
        <v>#VALUE!</v>
      </c>
      <c r="P92" s="7" t="e">
        <f t="shared" ca="1" si="78"/>
        <v>#VALUE!</v>
      </c>
      <c r="Q92" s="8" t="e">
        <f t="shared" ca="1" si="79"/>
        <v>#VALUE!</v>
      </c>
      <c r="R92" s="9" t="e">
        <f t="shared" ca="1" si="80"/>
        <v>#VALUE!</v>
      </c>
      <c r="S92" s="10" t="e">
        <f t="shared" ca="1" si="86"/>
        <v>#VALUE!</v>
      </c>
      <c r="T92" s="9" t="e">
        <f t="shared" ca="1" si="67"/>
        <v>#VALUE!</v>
      </c>
      <c r="U92" s="10" t="e">
        <f t="shared" ca="1" si="87"/>
        <v>#VALUE!</v>
      </c>
      <c r="V92" s="9" t="e">
        <f t="shared" ca="1" si="68"/>
        <v>#VALUE!</v>
      </c>
      <c r="W92" s="11" t="e">
        <f t="shared" ca="1" si="81"/>
        <v>#VALUE!</v>
      </c>
      <c r="X92" s="7" t="e">
        <f t="shared" ca="1" si="82"/>
        <v>#VALUE!</v>
      </c>
      <c r="Y92" s="7" t="e">
        <f t="shared" ca="1" si="83"/>
        <v>#VALUE!</v>
      </c>
    </row>
    <row r="93" spans="1:25" x14ac:dyDescent="0.3">
      <c r="A93">
        <v>12</v>
      </c>
      <c r="B93" s="7" t="e">
        <f t="shared" ca="1" si="69"/>
        <v>#VALUE!</v>
      </c>
      <c r="C93" s="7" t="e">
        <f t="shared" ca="1" si="70"/>
        <v>#VALUE!</v>
      </c>
      <c r="D93" s="8" t="e">
        <f t="shared" ca="1" si="71"/>
        <v>#VALUE!</v>
      </c>
      <c r="E93" s="9" t="e">
        <f t="shared" ca="1" si="72"/>
        <v>#VALUE!</v>
      </c>
      <c r="F93" s="10" t="e">
        <f t="shared" ca="1" si="84"/>
        <v>#VALUE!</v>
      </c>
      <c r="G93" s="9" t="e">
        <f t="shared" ca="1" si="73"/>
        <v>#VALUE!</v>
      </c>
      <c r="H93" s="10" t="e">
        <f t="shared" ca="1" si="85"/>
        <v>#VALUE!</v>
      </c>
      <c r="I93" s="9" t="e">
        <f t="shared" ca="1" si="66"/>
        <v>#VALUE!</v>
      </c>
      <c r="J93" s="11" t="e">
        <f t="shared" ca="1" si="74"/>
        <v>#VALUE!</v>
      </c>
      <c r="K93" s="7" t="e">
        <f t="shared" ca="1" si="75"/>
        <v>#VALUE!</v>
      </c>
      <c r="L93" s="7" t="e">
        <f t="shared" ca="1" si="76"/>
        <v>#VALUE!</v>
      </c>
      <c r="N93">
        <v>12</v>
      </c>
      <c r="O93" s="7" t="e">
        <f t="shared" ca="1" si="77"/>
        <v>#VALUE!</v>
      </c>
      <c r="P93" s="7" t="e">
        <f t="shared" ca="1" si="78"/>
        <v>#VALUE!</v>
      </c>
      <c r="Q93" s="8" t="e">
        <f t="shared" ca="1" si="79"/>
        <v>#VALUE!</v>
      </c>
      <c r="R93" s="9" t="e">
        <f t="shared" ca="1" si="80"/>
        <v>#VALUE!</v>
      </c>
      <c r="S93" s="10" t="e">
        <f t="shared" ca="1" si="86"/>
        <v>#VALUE!</v>
      </c>
      <c r="T93" s="9" t="e">
        <f t="shared" ca="1" si="67"/>
        <v>#VALUE!</v>
      </c>
      <c r="U93" s="10" t="e">
        <f t="shared" ca="1" si="87"/>
        <v>#VALUE!</v>
      </c>
      <c r="V93" s="9" t="e">
        <f t="shared" ca="1" si="68"/>
        <v>#VALUE!</v>
      </c>
      <c r="W93" s="11" t="e">
        <f t="shared" ca="1" si="81"/>
        <v>#VALUE!</v>
      </c>
      <c r="X93" s="7" t="e">
        <f t="shared" ca="1" si="82"/>
        <v>#VALUE!</v>
      </c>
      <c r="Y93" s="7" t="e">
        <f t="shared" ca="1" si="83"/>
        <v>#VALUE!</v>
      </c>
    </row>
    <row r="94" spans="1:25" x14ac:dyDescent="0.3">
      <c r="A94">
        <v>13</v>
      </c>
      <c r="B94" s="7" t="e">
        <f t="shared" ca="1" si="69"/>
        <v>#VALUE!</v>
      </c>
      <c r="C94" s="7" t="e">
        <f t="shared" ca="1" si="70"/>
        <v>#VALUE!</v>
      </c>
      <c r="D94" s="8" t="e">
        <f t="shared" ca="1" si="71"/>
        <v>#VALUE!</v>
      </c>
      <c r="E94" s="9" t="e">
        <f t="shared" ca="1" si="72"/>
        <v>#VALUE!</v>
      </c>
      <c r="F94" s="10" t="e">
        <f t="shared" ca="1" si="84"/>
        <v>#VALUE!</v>
      </c>
      <c r="G94" s="9" t="e">
        <f t="shared" ca="1" si="73"/>
        <v>#VALUE!</v>
      </c>
      <c r="H94" s="10" t="e">
        <f t="shared" ca="1" si="85"/>
        <v>#VALUE!</v>
      </c>
      <c r="I94" s="9" t="e">
        <f t="shared" ca="1" si="66"/>
        <v>#VALUE!</v>
      </c>
      <c r="J94" s="11" t="e">
        <f t="shared" ca="1" si="74"/>
        <v>#VALUE!</v>
      </c>
      <c r="K94" s="7" t="e">
        <f t="shared" ca="1" si="75"/>
        <v>#VALUE!</v>
      </c>
      <c r="L94" s="7" t="e">
        <f t="shared" ca="1" si="76"/>
        <v>#VALUE!</v>
      </c>
      <c r="N94">
        <v>13</v>
      </c>
      <c r="O94" s="7" t="e">
        <f t="shared" ca="1" si="77"/>
        <v>#VALUE!</v>
      </c>
      <c r="P94" s="7" t="e">
        <f t="shared" ca="1" si="78"/>
        <v>#VALUE!</v>
      </c>
      <c r="Q94" s="8" t="e">
        <f t="shared" ca="1" si="79"/>
        <v>#VALUE!</v>
      </c>
      <c r="R94" s="9" t="e">
        <f t="shared" ca="1" si="80"/>
        <v>#VALUE!</v>
      </c>
      <c r="S94" s="10" t="e">
        <f t="shared" ca="1" si="86"/>
        <v>#VALUE!</v>
      </c>
      <c r="T94" s="9" t="e">
        <f t="shared" ca="1" si="67"/>
        <v>#VALUE!</v>
      </c>
      <c r="U94" s="10" t="e">
        <f t="shared" ca="1" si="87"/>
        <v>#VALUE!</v>
      </c>
      <c r="V94" s="9" t="e">
        <f t="shared" ca="1" si="68"/>
        <v>#VALUE!</v>
      </c>
      <c r="W94" s="11" t="e">
        <f t="shared" ca="1" si="81"/>
        <v>#VALUE!</v>
      </c>
      <c r="X94" s="7" t="e">
        <f t="shared" ca="1" si="82"/>
        <v>#VALUE!</v>
      </c>
      <c r="Y94" s="7" t="e">
        <f t="shared" ca="1" si="83"/>
        <v>#VALUE!</v>
      </c>
    </row>
    <row r="95" spans="1:25" x14ac:dyDescent="0.3">
      <c r="A95">
        <v>14</v>
      </c>
      <c r="B95" s="7" t="e">
        <f t="shared" ca="1" si="69"/>
        <v>#VALUE!</v>
      </c>
      <c r="C95" s="7" t="e">
        <f t="shared" ca="1" si="70"/>
        <v>#VALUE!</v>
      </c>
      <c r="D95" s="8" t="e">
        <f t="shared" ca="1" si="71"/>
        <v>#VALUE!</v>
      </c>
      <c r="E95" s="9" t="e">
        <f t="shared" ca="1" si="72"/>
        <v>#VALUE!</v>
      </c>
      <c r="F95" s="10" t="e">
        <f t="shared" ca="1" si="84"/>
        <v>#VALUE!</v>
      </c>
      <c r="G95" s="9" t="e">
        <f t="shared" ca="1" si="73"/>
        <v>#VALUE!</v>
      </c>
      <c r="H95" s="10" t="e">
        <f t="shared" ca="1" si="85"/>
        <v>#VALUE!</v>
      </c>
      <c r="I95" s="9" t="e">
        <f t="shared" ca="1" si="66"/>
        <v>#VALUE!</v>
      </c>
      <c r="J95" s="11" t="e">
        <f t="shared" ca="1" si="74"/>
        <v>#VALUE!</v>
      </c>
      <c r="K95" s="7" t="e">
        <f t="shared" ca="1" si="75"/>
        <v>#VALUE!</v>
      </c>
      <c r="L95" s="7" t="e">
        <f t="shared" ca="1" si="76"/>
        <v>#VALUE!</v>
      </c>
      <c r="N95">
        <v>14</v>
      </c>
      <c r="O95" s="7" t="e">
        <f t="shared" ca="1" si="77"/>
        <v>#VALUE!</v>
      </c>
      <c r="P95" s="7" t="e">
        <f t="shared" ca="1" si="78"/>
        <v>#VALUE!</v>
      </c>
      <c r="Q95" s="8" t="e">
        <f t="shared" ca="1" si="79"/>
        <v>#VALUE!</v>
      </c>
      <c r="R95" s="9" t="e">
        <f t="shared" ca="1" si="80"/>
        <v>#VALUE!</v>
      </c>
      <c r="S95" s="10" t="e">
        <f t="shared" ca="1" si="86"/>
        <v>#VALUE!</v>
      </c>
      <c r="T95" s="9" t="e">
        <f t="shared" ca="1" si="67"/>
        <v>#VALUE!</v>
      </c>
      <c r="U95" s="10" t="e">
        <f t="shared" ca="1" si="87"/>
        <v>#VALUE!</v>
      </c>
      <c r="V95" s="9" t="e">
        <f t="shared" ca="1" si="68"/>
        <v>#VALUE!</v>
      </c>
      <c r="W95" s="11" t="e">
        <f t="shared" ca="1" si="81"/>
        <v>#VALUE!</v>
      </c>
      <c r="X95" s="7" t="e">
        <f t="shared" ca="1" si="82"/>
        <v>#VALUE!</v>
      </c>
      <c r="Y95" s="7" t="e">
        <f t="shared" ca="1" si="83"/>
        <v>#VALUE!</v>
      </c>
    </row>
    <row r="96" spans="1:25" x14ac:dyDescent="0.3">
      <c r="A96">
        <v>15</v>
      </c>
      <c r="B96" s="7" t="e">
        <f t="shared" ca="1" si="69"/>
        <v>#VALUE!</v>
      </c>
      <c r="C96" s="7" t="e">
        <f t="shared" ca="1" si="70"/>
        <v>#VALUE!</v>
      </c>
      <c r="D96" s="8" t="e">
        <f t="shared" ca="1" si="71"/>
        <v>#VALUE!</v>
      </c>
      <c r="E96" s="9" t="e">
        <f t="shared" ca="1" si="72"/>
        <v>#VALUE!</v>
      </c>
      <c r="F96" s="10" t="e">
        <f t="shared" ca="1" si="84"/>
        <v>#VALUE!</v>
      </c>
      <c r="G96" s="9" t="e">
        <f t="shared" ca="1" si="73"/>
        <v>#VALUE!</v>
      </c>
      <c r="H96" s="10" t="e">
        <f t="shared" ca="1" si="85"/>
        <v>#VALUE!</v>
      </c>
      <c r="I96" s="9" t="e">
        <f t="shared" ca="1" si="66"/>
        <v>#VALUE!</v>
      </c>
      <c r="J96" s="11" t="e">
        <f t="shared" ca="1" si="74"/>
        <v>#VALUE!</v>
      </c>
      <c r="K96" s="7" t="e">
        <f t="shared" ca="1" si="75"/>
        <v>#VALUE!</v>
      </c>
      <c r="L96" s="7" t="e">
        <f t="shared" ca="1" si="76"/>
        <v>#VALUE!</v>
      </c>
      <c r="N96">
        <v>15</v>
      </c>
      <c r="O96" s="7" t="e">
        <f t="shared" ca="1" si="77"/>
        <v>#VALUE!</v>
      </c>
      <c r="P96" s="7" t="e">
        <f t="shared" ca="1" si="78"/>
        <v>#VALUE!</v>
      </c>
      <c r="Q96" s="8" t="e">
        <f t="shared" ca="1" si="79"/>
        <v>#VALUE!</v>
      </c>
      <c r="R96" s="9" t="e">
        <f t="shared" ca="1" si="80"/>
        <v>#VALUE!</v>
      </c>
      <c r="S96" s="10" t="e">
        <f t="shared" ca="1" si="86"/>
        <v>#VALUE!</v>
      </c>
      <c r="T96" s="9" t="e">
        <f t="shared" ca="1" si="67"/>
        <v>#VALUE!</v>
      </c>
      <c r="U96" s="10" t="e">
        <f t="shared" ca="1" si="87"/>
        <v>#VALUE!</v>
      </c>
      <c r="V96" s="9" t="e">
        <f t="shared" ca="1" si="68"/>
        <v>#VALUE!</v>
      </c>
      <c r="W96" s="11" t="e">
        <f t="shared" ca="1" si="81"/>
        <v>#VALUE!</v>
      </c>
      <c r="X96" s="7" t="e">
        <f t="shared" ca="1" si="82"/>
        <v>#VALUE!</v>
      </c>
      <c r="Y96" s="7" t="e">
        <f t="shared" ca="1" si="83"/>
        <v>#VALUE!</v>
      </c>
    </row>
    <row r="97" spans="1:25" x14ac:dyDescent="0.3">
      <c r="A97">
        <v>16</v>
      </c>
      <c r="B97" s="7" t="e">
        <f t="shared" ca="1" si="69"/>
        <v>#VALUE!</v>
      </c>
      <c r="C97" s="7" t="e">
        <f t="shared" ca="1" si="70"/>
        <v>#VALUE!</v>
      </c>
      <c r="D97" s="8" t="e">
        <f t="shared" ca="1" si="71"/>
        <v>#VALUE!</v>
      </c>
      <c r="E97" s="9" t="e">
        <f t="shared" ca="1" si="72"/>
        <v>#VALUE!</v>
      </c>
      <c r="F97" s="10" t="e">
        <f t="shared" ca="1" si="84"/>
        <v>#VALUE!</v>
      </c>
      <c r="G97" s="9" t="e">
        <f t="shared" ca="1" si="73"/>
        <v>#VALUE!</v>
      </c>
      <c r="H97" s="10" t="e">
        <f t="shared" ca="1" si="85"/>
        <v>#VALUE!</v>
      </c>
      <c r="I97" s="9" t="e">
        <f t="shared" ca="1" si="66"/>
        <v>#VALUE!</v>
      </c>
      <c r="J97" s="11" t="e">
        <f t="shared" ca="1" si="74"/>
        <v>#VALUE!</v>
      </c>
      <c r="K97" s="7" t="e">
        <f t="shared" ca="1" si="75"/>
        <v>#VALUE!</v>
      </c>
      <c r="L97" s="7" t="e">
        <f t="shared" ca="1" si="76"/>
        <v>#VALUE!</v>
      </c>
      <c r="N97">
        <v>16</v>
      </c>
      <c r="O97" s="7" t="e">
        <f t="shared" ca="1" si="77"/>
        <v>#VALUE!</v>
      </c>
      <c r="P97" s="7" t="e">
        <f t="shared" ca="1" si="78"/>
        <v>#VALUE!</v>
      </c>
      <c r="Q97" s="8" t="e">
        <f t="shared" ca="1" si="79"/>
        <v>#VALUE!</v>
      </c>
      <c r="R97" s="9" t="e">
        <f t="shared" ca="1" si="80"/>
        <v>#VALUE!</v>
      </c>
      <c r="S97" s="10" t="e">
        <f t="shared" ca="1" si="86"/>
        <v>#VALUE!</v>
      </c>
      <c r="T97" s="9" t="e">
        <f t="shared" ca="1" si="67"/>
        <v>#VALUE!</v>
      </c>
      <c r="U97" s="10" t="e">
        <f t="shared" ca="1" si="87"/>
        <v>#VALUE!</v>
      </c>
      <c r="V97" s="9" t="e">
        <f t="shared" ca="1" si="68"/>
        <v>#VALUE!</v>
      </c>
      <c r="W97" s="11" t="e">
        <f t="shared" ca="1" si="81"/>
        <v>#VALUE!</v>
      </c>
      <c r="X97" s="7" t="e">
        <f t="shared" ca="1" si="82"/>
        <v>#VALUE!</v>
      </c>
      <c r="Y97" s="7" t="e">
        <f t="shared" ca="1" si="83"/>
        <v>#VALUE!</v>
      </c>
    </row>
    <row r="98" spans="1:25" x14ac:dyDescent="0.3">
      <c r="A98">
        <v>17</v>
      </c>
      <c r="B98" s="7" t="e">
        <f t="shared" ca="1" si="69"/>
        <v>#VALUE!</v>
      </c>
      <c r="C98" s="7" t="e">
        <f t="shared" ca="1" si="70"/>
        <v>#VALUE!</v>
      </c>
      <c r="D98" s="8" t="e">
        <f t="shared" ca="1" si="71"/>
        <v>#VALUE!</v>
      </c>
      <c r="E98" s="9" t="e">
        <f t="shared" ca="1" si="72"/>
        <v>#VALUE!</v>
      </c>
      <c r="F98" s="10" t="e">
        <f t="shared" ca="1" si="84"/>
        <v>#VALUE!</v>
      </c>
      <c r="G98" s="9" t="e">
        <f t="shared" ca="1" si="73"/>
        <v>#VALUE!</v>
      </c>
      <c r="H98" s="10" t="e">
        <f t="shared" ca="1" si="85"/>
        <v>#VALUE!</v>
      </c>
      <c r="I98" s="9" t="e">
        <f t="shared" ca="1" si="66"/>
        <v>#VALUE!</v>
      </c>
      <c r="J98" s="11" t="e">
        <f t="shared" ca="1" si="74"/>
        <v>#VALUE!</v>
      </c>
      <c r="K98" s="7" t="e">
        <f t="shared" ca="1" si="75"/>
        <v>#VALUE!</v>
      </c>
      <c r="L98" s="7" t="e">
        <f t="shared" ca="1" si="76"/>
        <v>#VALUE!</v>
      </c>
      <c r="N98">
        <v>17</v>
      </c>
      <c r="O98" s="7" t="e">
        <f t="shared" ca="1" si="77"/>
        <v>#VALUE!</v>
      </c>
      <c r="P98" s="7" t="e">
        <f t="shared" ca="1" si="78"/>
        <v>#VALUE!</v>
      </c>
      <c r="Q98" s="8" t="e">
        <f t="shared" ca="1" si="79"/>
        <v>#VALUE!</v>
      </c>
      <c r="R98" s="9" t="e">
        <f t="shared" ca="1" si="80"/>
        <v>#VALUE!</v>
      </c>
      <c r="S98" s="10" t="e">
        <f t="shared" ca="1" si="86"/>
        <v>#VALUE!</v>
      </c>
      <c r="T98" s="9" t="e">
        <f t="shared" ca="1" si="67"/>
        <v>#VALUE!</v>
      </c>
      <c r="U98" s="10" t="e">
        <f t="shared" ca="1" si="87"/>
        <v>#VALUE!</v>
      </c>
      <c r="V98" s="9" t="e">
        <f t="shared" ca="1" si="68"/>
        <v>#VALUE!</v>
      </c>
      <c r="W98" s="11" t="e">
        <f t="shared" ca="1" si="81"/>
        <v>#VALUE!</v>
      </c>
      <c r="X98" s="7" t="e">
        <f t="shared" ca="1" si="82"/>
        <v>#VALUE!</v>
      </c>
      <c r="Y98" s="7" t="e">
        <f t="shared" ca="1" si="83"/>
        <v>#VALUE!</v>
      </c>
    </row>
    <row r="99" spans="1:25" x14ac:dyDescent="0.3">
      <c r="A99">
        <v>18</v>
      </c>
      <c r="B99" s="7" t="e">
        <f t="shared" ca="1" si="69"/>
        <v>#VALUE!</v>
      </c>
      <c r="C99" s="7" t="e">
        <f t="shared" ca="1" si="70"/>
        <v>#VALUE!</v>
      </c>
      <c r="D99" s="8" t="e">
        <f ca="1">IF(G99="Halved","Shared "&amp;F99&amp;" Skin"&amp;IF(F99=1,"","s"),IF(E99=0,"","Won "&amp;E99&amp;" Skin"&amp;IF(E99=1,"","s")))</f>
        <v>#VALUE!</v>
      </c>
      <c r="E99" s="9" t="e">
        <f ca="1">IF(G99=OFFSET(B99,0-A99,0,1,1),F99,IF(G99="Halved",F99/2,0))</f>
        <v>#VALUE!</v>
      </c>
      <c r="F99" s="10" t="e">
        <f t="shared" ca="1" si="84"/>
        <v>#VALUE!</v>
      </c>
      <c r="G99" s="9" t="e">
        <f t="shared" ca="1" si="73"/>
        <v>#VALUE!</v>
      </c>
      <c r="H99" s="10" t="e">
        <f t="shared" ca="1" si="85"/>
        <v>#VALUE!</v>
      </c>
      <c r="I99" s="9" t="e">
        <f ca="1">IF(G99=OFFSET(L99,0-A99,0,1,1),H99,IF(G99="Halved",H99/2,0))</f>
        <v>#VALUE!</v>
      </c>
      <c r="J99" s="11" t="e">
        <f ca="1">IF(G99="Halved","Shared "&amp;H99&amp;" Skin"&amp;IF(H99=1,"","s"),IF(I99=0,"","Won "&amp;I99&amp;" Skin"&amp;IF(I99=1,"","s")))</f>
        <v>#VALUE!</v>
      </c>
      <c r="K99" s="7" t="e">
        <f t="shared" ca="1" si="75"/>
        <v>#VALUE!</v>
      </c>
      <c r="L99" s="7" t="e">
        <f t="shared" ca="1" si="76"/>
        <v>#VALUE!</v>
      </c>
      <c r="N99">
        <v>18</v>
      </c>
      <c r="O99" s="7" t="e">
        <f t="shared" ca="1" si="77"/>
        <v>#VALUE!</v>
      </c>
      <c r="P99" s="7" t="e">
        <f t="shared" ca="1" si="78"/>
        <v>#VALUE!</v>
      </c>
      <c r="Q99" s="8" t="e">
        <f ca="1">IF(T99="Halved","Shared "&amp;S99&amp;" Skin"&amp;IF(S99=1,"","s"),IF(R99=0,"","Won "&amp;R99&amp;" Skin"&amp;IF(R99=1,"","s")))</f>
        <v>#VALUE!</v>
      </c>
      <c r="R99" s="9" t="e">
        <f ca="1">IF(T99=OFFSET(O99,0-N99,0,1,1),S99,IF(T99="Halved",S99/2,0))</f>
        <v>#VALUE!</v>
      </c>
      <c r="S99" s="10" t="e">
        <f t="shared" ca="1" si="86"/>
        <v>#VALUE!</v>
      </c>
      <c r="T99" s="9" t="e">
        <f t="shared" ca="1" si="67"/>
        <v>#VALUE!</v>
      </c>
      <c r="U99" s="10" t="e">
        <f t="shared" ca="1" si="87"/>
        <v>#VALUE!</v>
      </c>
      <c r="V99" s="9" t="e">
        <f ca="1">IF(T99=OFFSET(Y99,0-N99,0,1,1),U99,IF(T99="Halved",U99/2,0))</f>
        <v>#VALUE!</v>
      </c>
      <c r="W99" s="11" t="e">
        <f ca="1">IF(T99="Halved","Shared "&amp;U99&amp;" Skin"&amp;IF(U99=1,"","s"),IF(V99=0,"","Won "&amp;V99&amp;" Skin"&amp;IF(V99=1,"","s")))</f>
        <v>#VALUE!</v>
      </c>
      <c r="X99" s="7" t="e">
        <f t="shared" ca="1" si="82"/>
        <v>#VALUE!</v>
      </c>
      <c r="Y99" s="7" t="e">
        <f t="shared" ca="1" si="83"/>
        <v>#VALUE!</v>
      </c>
    </row>
    <row r="100" spans="1:25" x14ac:dyDescent="0.3">
      <c r="A100" s="213" t="s">
        <v>46</v>
      </c>
      <c r="B100" s="213"/>
      <c r="C100" s="12"/>
      <c r="D100" s="13" t="e">
        <f ca="1">"Won "&amp;E100&amp;" Skins"</f>
        <v>#VALUE!</v>
      </c>
      <c r="E100" s="14" t="e">
        <f ca="1">SUM(E82:E99)</f>
        <v>#VALUE!</v>
      </c>
      <c r="F100" s="15"/>
      <c r="G100" s="15"/>
      <c r="H100" s="15"/>
      <c r="I100" s="14" t="e">
        <f ca="1">SUM(I82:I99)</f>
        <v>#VALUE!</v>
      </c>
      <c r="J100" s="16" t="e">
        <f ca="1">"Won "&amp;I100&amp;" Skins"</f>
        <v>#VALUE!</v>
      </c>
      <c r="K100" s="12"/>
      <c r="L100" s="12"/>
      <c r="N100" s="213" t="s">
        <v>46</v>
      </c>
      <c r="O100" s="213"/>
      <c r="P100" s="12"/>
      <c r="Q100" s="13" t="e">
        <f ca="1">"Won "&amp;R100&amp;" Skins"</f>
        <v>#VALUE!</v>
      </c>
      <c r="R100" s="14" t="e">
        <f ca="1">SUM(R82:R99)</f>
        <v>#VALUE!</v>
      </c>
      <c r="S100" s="15"/>
      <c r="T100" s="15"/>
      <c r="U100" s="15"/>
      <c r="V100" s="14" t="e">
        <f ca="1">SUM(V82:V99)</f>
        <v>#VALUE!</v>
      </c>
      <c r="W100" s="16" t="e">
        <f ca="1">"Won "&amp;V100&amp;" Skins"</f>
        <v>#VALUE!</v>
      </c>
      <c r="X100" s="12"/>
      <c r="Y100" s="12"/>
    </row>
    <row r="103" spans="1:25" ht="21" x14ac:dyDescent="0.4">
      <c r="A103" s="211" t="s">
        <v>175</v>
      </c>
      <c r="B103" s="211"/>
      <c r="C103" s="211"/>
      <c r="D103" s="211"/>
      <c r="E103" s="211"/>
      <c r="F103" s="211"/>
      <c r="G103" s="211"/>
      <c r="H103" s="211"/>
      <c r="I103" s="211"/>
      <c r="J103" s="211"/>
      <c r="K103" s="211"/>
      <c r="L103" s="211"/>
      <c r="N103" s="211" t="s">
        <v>175</v>
      </c>
      <c r="O103" s="211"/>
      <c r="P103" s="211"/>
      <c r="Q103" s="211"/>
      <c r="R103" s="211"/>
      <c r="S103" s="211"/>
      <c r="T103" s="211"/>
      <c r="U103" s="211"/>
      <c r="V103" s="211"/>
      <c r="W103" s="211"/>
      <c r="X103" s="211"/>
      <c r="Y103" s="211"/>
    </row>
    <row r="105" spans="1:25" x14ac:dyDescent="0.3">
      <c r="A105" s="212" t="s">
        <v>45</v>
      </c>
      <c r="B105" s="212"/>
      <c r="C105" s="212"/>
      <c r="D105" s="212"/>
      <c r="E105" s="212"/>
      <c r="F105" s="212"/>
      <c r="G105" s="212"/>
      <c r="H105" s="212"/>
      <c r="I105" s="212"/>
      <c r="J105" s="212"/>
      <c r="K105" s="212"/>
      <c r="L105" s="212"/>
      <c r="N105" s="212" t="s">
        <v>49</v>
      </c>
      <c r="O105" s="212"/>
      <c r="P105" s="212"/>
      <c r="Q105" s="212"/>
      <c r="R105" s="212"/>
      <c r="S105" s="212"/>
      <c r="T105" s="212"/>
      <c r="U105" s="212"/>
      <c r="V105" s="212"/>
      <c r="W105" s="212"/>
      <c r="X105" s="212"/>
      <c r="Y105" s="212"/>
    </row>
    <row r="106" spans="1:25" x14ac:dyDescent="0.3">
      <c r="A106" s="4" t="s">
        <v>44</v>
      </c>
      <c r="B106" s="5" t="s">
        <v>74</v>
      </c>
      <c r="C106" s="6" t="s">
        <v>78</v>
      </c>
      <c r="D106" s="6" t="s">
        <v>47</v>
      </c>
      <c r="E106" s="6" t="s">
        <v>46</v>
      </c>
      <c r="F106" s="4" t="s">
        <v>17</v>
      </c>
      <c r="G106" s="6" t="s">
        <v>66</v>
      </c>
      <c r="H106" s="4" t="s">
        <v>17</v>
      </c>
      <c r="I106" s="6" t="s">
        <v>46</v>
      </c>
      <c r="J106" s="6" t="s">
        <v>47</v>
      </c>
      <c r="K106" s="6" t="s">
        <v>78</v>
      </c>
      <c r="L106" s="5" t="s">
        <v>74</v>
      </c>
      <c r="N106" s="4" t="s">
        <v>44</v>
      </c>
      <c r="O106" s="5" t="s">
        <v>74</v>
      </c>
      <c r="P106" s="6" t="s">
        <v>78</v>
      </c>
      <c r="Q106" s="6" t="s">
        <v>47</v>
      </c>
      <c r="R106" s="6" t="s">
        <v>46</v>
      </c>
      <c r="S106" s="4" t="s">
        <v>17</v>
      </c>
      <c r="T106" s="6" t="s">
        <v>66</v>
      </c>
      <c r="U106" s="4" t="s">
        <v>17</v>
      </c>
      <c r="V106" s="6" t="s">
        <v>46</v>
      </c>
      <c r="W106" s="6" t="s">
        <v>47</v>
      </c>
      <c r="X106" s="6" t="s">
        <v>78</v>
      </c>
      <c r="Y106" s="5" t="s">
        <v>73</v>
      </c>
    </row>
    <row r="107" spans="1:25" x14ac:dyDescent="0.3">
      <c r="A107">
        <v>1</v>
      </c>
      <c r="B107" s="7" t="e">
        <f ca="1">INDIRECT("'"&amp;SUBSTITUTE(OFFSET(B107,0-A107,0,1,1),"'","''")&amp;"'!$G$"&amp;A107+10)</f>
        <v>#REF!</v>
      </c>
      <c r="C107" s="7" t="e">
        <f ca="1">INDIRECT("'"&amp;SUBSTITUTE(OFFSET(B107,0-A107,0,1,1),"'","''")&amp;"'!$H$"&amp;A107+10)</f>
        <v>#REF!</v>
      </c>
      <c r="D107" s="8" t="e">
        <f ca="1">IF(OR(LEFT(D106,3)="Won",LEFT(D106,4)="Lost",D106=""),"",IF(F107=0,"All Square",IF(F107&gt;(18-A107),"Won "&amp;F107&amp;" &amp; "&amp;(18-A107),IF(F107&lt;(A107-18),"Lost "&amp;-F107&amp;" &amp; "&amp;(18-A107),IF(F107&gt;0,F107&amp;" Up",-F107&amp;" Down")))))</f>
        <v>#REF!</v>
      </c>
      <c r="E107" s="9" t="e">
        <f ca="1">IF(OR(LEFT(D107,3)="Won",LEFT(D107,4)="Lost",D107="Halved"),"Result","")</f>
        <v>#REF!</v>
      </c>
      <c r="F107" s="10" t="e">
        <f ca="1">IF(G107="Halved",0,IF(G107=OFFSET(B107,0-A107,0,1,1),1,-1))</f>
        <v>#REF!</v>
      </c>
      <c r="G107" s="9" t="e">
        <f ca="1">IF(C107=K107,"Halved",IF(C107&gt;K107,OFFSET(B107,0-A107,0,1,1),OFFSET(L107,0-A107,0,1,1)))</f>
        <v>#REF!</v>
      </c>
      <c r="H107" s="10" t="e">
        <f ca="1">IF(G107="Halved",0,IF(G107=OFFSET(L107,0-A107,0,1,1),1,-1))</f>
        <v>#REF!</v>
      </c>
      <c r="I107" s="9" t="e">
        <f ca="1">IF(OR(LEFT(J107,3)="Won",LEFT(J107,4)="Lost",J107="Halved"),"Result","")</f>
        <v>#REF!</v>
      </c>
      <c r="J107" s="11" t="e">
        <f ca="1">IF(OR(LEFT(J106,3)="Won",LEFT(J106,4)="Lost",J106=""),"",IF(H107=0,"All Square",IF(H107&gt;(18-A107),"Won "&amp;H107&amp;" &amp; "&amp;(18-A107),IF(H107&lt;(A107-18),"Lost "&amp;-H107&amp;" &amp; "&amp;(18-A107),IF(H107&gt;0,H107&amp;" Up",-H107&amp;" Down")))))</f>
        <v>#REF!</v>
      </c>
      <c r="K107" s="7" t="e">
        <f ca="1">INDIRECT("'"&amp;SUBSTITUTE(OFFSET(L107,0-A107,0,1,1),"'","''")&amp;"'!$H$"&amp;A107+10)</f>
        <v>#REF!</v>
      </c>
      <c r="L107" s="7" t="e">
        <f ca="1">INDIRECT("'"&amp;SUBSTITUTE(OFFSET(L107,0-A107,0,1,1),"'","''")&amp;"'!$G$"&amp;A107+10)</f>
        <v>#REF!</v>
      </c>
      <c r="N107">
        <v>1</v>
      </c>
      <c r="O107" s="7" t="e">
        <f ca="1">INDIRECT("'"&amp;SUBSTITUTE(OFFSET(O107,0-N107,0,1,1),"'","''")&amp;"'!$Q$"&amp;N107+10)</f>
        <v>#REF!</v>
      </c>
      <c r="P107" s="7" t="e">
        <f ca="1">INDIRECT("'"&amp;SUBSTITUTE(OFFSET(O107,0-N107,0,1,1),"'","''")&amp;"'!$R$"&amp;N107+10)</f>
        <v>#REF!</v>
      </c>
      <c r="Q107" s="8" t="e">
        <f ca="1">IF(OR(LEFT(Q106,3)="Won",LEFT(Q106,4)="Lost",Q106=""),"",IF(S107=0,"All Square",IF(S107&gt;(18-N107),"Won "&amp;S107&amp;" &amp; "&amp;(18-N107),IF(S107&lt;(N107-18),"Lost "&amp;-S107&amp;" &amp; "&amp;(18-N107),IF(S107&gt;0,S107&amp;" Up",-S107&amp;" Down")))))</f>
        <v>#REF!</v>
      </c>
      <c r="R107" s="9" t="e">
        <f ca="1">IF(OR(LEFT(Q107,3)="Won",LEFT(Q107,4)="Lost",Q107="Halved"),"Result","")</f>
        <v>#REF!</v>
      </c>
      <c r="S107" s="10" t="e">
        <f ca="1">IF(T107="Halved",0,IF(T107=OFFSET(O107,0-N107,0,1,1),1,-1))</f>
        <v>#REF!</v>
      </c>
      <c r="T107" s="9" t="e">
        <f ca="1">IF(P107=X107,"Halved",IF(P107&gt;X107,OFFSET(O107,0-N107,0,1,1),OFFSET(Y107,0-N107,0,1,1)))</f>
        <v>#REF!</v>
      </c>
      <c r="U107" s="10" t="e">
        <f ca="1">IF(T107="Halved",0,IF(T107=OFFSET(Y107,0-N107,0,1,1),1,-1))</f>
        <v>#REF!</v>
      </c>
      <c r="V107" s="9" t="e">
        <f ca="1">IF(OR(LEFT(W107,3)="Won",LEFT(W107,4)="Lost",W107="Halved"),"Result","")</f>
        <v>#REF!</v>
      </c>
      <c r="W107" s="11" t="e">
        <f ca="1">IF(OR(LEFT(W106,3)="Won",LEFT(W106,4)="Lost",W106=""),"",IF(U107=0,"All Square",IF(U107&gt;(18-N107),"Won "&amp;U107&amp;" &amp; "&amp;(18-N107),IF(U107&lt;(N107-18),"Lost "&amp;-U107&amp;" &amp; "&amp;(18-N107),IF(U107&gt;0,U107&amp;" Up",-U107&amp;" Down")))))</f>
        <v>#REF!</v>
      </c>
      <c r="X107" s="7" t="str">
        <f ca="1">INDIRECT("'"&amp;SUBSTITUTE(OFFSET(Y107,0-N107,0,1,1),"'","''")&amp;"'!$R$"&amp;N107+10)</f>
        <v/>
      </c>
      <c r="Y107" s="7" t="str">
        <f ca="1">INDIRECT("'"&amp;SUBSTITUTE(OFFSET(Y107,0-N107,0,1,1),"'","''")&amp;"'!$Q$"&amp;N107+10)</f>
        <v/>
      </c>
    </row>
    <row r="108" spans="1:25" x14ac:dyDescent="0.3">
      <c r="A108">
        <v>2</v>
      </c>
      <c r="B108" s="7" t="e">
        <f t="shared" ref="B108:B124" ca="1" si="88">INDIRECT("'"&amp;SUBSTITUTE(OFFSET(B108,0-A108,0,1,1),"'","''")&amp;"'!$G$"&amp;A108+10)</f>
        <v>#REF!</v>
      </c>
      <c r="C108" s="7" t="e">
        <f t="shared" ref="C108:C124" ca="1" si="89">INDIRECT("'"&amp;SUBSTITUTE(OFFSET(B108,0-A108,0,1,1),"'","''")&amp;"'!$H$"&amp;A108+10)</f>
        <v>#REF!</v>
      </c>
      <c r="D108" s="8" t="e">
        <f t="shared" ref="D108:D123" ca="1" si="90">IF(OR(LEFT(D107,3)="Won",LEFT(D107,4)="Lost",D107=""),"",IF(F108=0,"All Square",IF(F108&gt;(18-A108),"Won "&amp;F108&amp;" &amp; "&amp;(18-A108),IF(F108&lt;(A108-18),"Lost "&amp;-F108&amp;" &amp; "&amp;(18-A108),IF(F108&gt;0,F108&amp;" Up",-F108&amp;" Down")))))</f>
        <v>#REF!</v>
      </c>
      <c r="E108" s="9" t="e">
        <f t="shared" ref="E108:E123" ca="1" si="91">IF(OR(LEFT(D108,3)="Won",LEFT(D108,4)="Lost",D108="Halved"),"Result","")</f>
        <v>#REF!</v>
      </c>
      <c r="F108" s="10" t="e">
        <f ca="1">IF(G108="Halved",F107,IF(G108=OFFSET(B108,0-A108,0,1,1),F107+1,F107-1))</f>
        <v>#REF!</v>
      </c>
      <c r="G108" s="9" t="e">
        <f t="shared" ref="G108:G124" ca="1" si="92">IF(C108=K108,"Halved",IF(C108&gt;K108,OFFSET(B108,0-A108,0,1,1),OFFSET(L108,0-A108,0,1,1)))</f>
        <v>#REF!</v>
      </c>
      <c r="H108" s="10" t="e">
        <f t="shared" ref="H108:H124" ca="1" si="93">IF(G108="Halved",H107,IF(G108=OFFSET(L108,0-A108,0,1,1),H107+1,H107-1))</f>
        <v>#REF!</v>
      </c>
      <c r="I108" s="9" t="e">
        <f t="shared" ref="I108:I124" ca="1" si="94">IF(OR(LEFT(J108,3)="Won",LEFT(J108,4)="Lost",J108="Halved"),"Result","")</f>
        <v>#REF!</v>
      </c>
      <c r="J108" s="11" t="e">
        <f t="shared" ref="J108:J123" ca="1" si="95">IF(OR(LEFT(J107,3)="Won",LEFT(J107,4)="Lost",J107=""),"",IF(H108=0,"All Square",IF(H108&gt;(18-A108),"Won "&amp;H108&amp;" &amp; "&amp;(18-A108),IF(H108&lt;(A108-18),"Lost "&amp;-H108&amp;" &amp; "&amp;(18-A108),IF(H108&gt;0,H108&amp;" Up",-H108&amp;" Down")))))</f>
        <v>#REF!</v>
      </c>
      <c r="K108" s="7" t="e">
        <f t="shared" ref="K108:K124" ca="1" si="96">INDIRECT("'"&amp;SUBSTITUTE(OFFSET(L108,0-A108,0,1,1),"'","''")&amp;"'!$H$"&amp;A108+10)</f>
        <v>#REF!</v>
      </c>
      <c r="L108" s="7" t="e">
        <f t="shared" ref="L108:L124" ca="1" si="97">INDIRECT("'"&amp;SUBSTITUTE(OFFSET(L108,0-A108,0,1,1),"'","''")&amp;"'!$G$"&amp;A108+10)</f>
        <v>#REF!</v>
      </c>
      <c r="N108">
        <v>2</v>
      </c>
      <c r="O108" s="7" t="e">
        <f t="shared" ref="O108:O124" ca="1" si="98">INDIRECT("'"&amp;SUBSTITUTE(OFFSET(O108,0-N108,0,1,1),"'","''")&amp;"'!$Q$"&amp;N108+10)</f>
        <v>#REF!</v>
      </c>
      <c r="P108" s="7" t="e">
        <f t="shared" ref="P108:P124" ca="1" si="99">INDIRECT("'"&amp;SUBSTITUTE(OFFSET(O108,0-N108,0,1,1),"'","''")&amp;"'!$R$"&amp;N108+10)</f>
        <v>#REF!</v>
      </c>
      <c r="Q108" s="8" t="e">
        <f t="shared" ref="Q108:Q123" ca="1" si="100">IF(OR(LEFT(Q107,3)="Won",LEFT(Q107,4)="Lost",Q107=""),"",IF(S108=0,"All Square",IF(S108&gt;(18-N108),"Won "&amp;S108&amp;" &amp; "&amp;(18-N108),IF(S108&lt;(N108-18),"Lost "&amp;-S108&amp;" &amp; "&amp;(18-N108),IF(S108&gt;0,S108&amp;" Up",-S108&amp;" Down")))))</f>
        <v>#REF!</v>
      </c>
      <c r="R108" s="9" t="e">
        <f t="shared" ref="R108:R123" ca="1" si="101">IF(OR(LEFT(Q108,3)="Won",LEFT(Q108,4)="Lost",Q108="Halved"),"Result","")</f>
        <v>#REF!</v>
      </c>
      <c r="S108" s="10" t="e">
        <f ca="1">IF(T108="Halved",S107,IF(T108=OFFSET(O108,0-N108,0,1,1),S107+1,S107-1))</f>
        <v>#REF!</v>
      </c>
      <c r="T108" s="9" t="e">
        <f t="shared" ref="T108:T124" ca="1" si="102">IF(P108=X108,"Halved",IF(P108&gt;X108,OFFSET(O108,0-N108,0,1,1),OFFSET(Y108,0-N108,0,1,1)))</f>
        <v>#REF!</v>
      </c>
      <c r="U108" s="10" t="e">
        <f t="shared" ref="U108:U124" ca="1" si="103">IF(T108="Halved",U107,IF(T108=OFFSET(Y108,0-N108,0,1,1),U107+1,U107-1))</f>
        <v>#REF!</v>
      </c>
      <c r="V108" s="9" t="e">
        <f t="shared" ref="V108:V124" ca="1" si="104">IF(OR(LEFT(W108,3)="Won",LEFT(W108,4)="Lost",W108="Halved"),"Result","")</f>
        <v>#REF!</v>
      </c>
      <c r="W108" s="11" t="e">
        <f t="shared" ref="W108:W123" ca="1" si="105">IF(OR(LEFT(W107,3)="Won",LEFT(W107,4)="Lost",W107=""),"",IF(U108=0,"All Square",IF(U108&gt;(18-N108),"Won "&amp;U108&amp;" &amp; "&amp;(18-N108),IF(U108&lt;(N108-18),"Lost "&amp;-U108&amp;" &amp; "&amp;(18-N108),IF(U108&gt;0,U108&amp;" Up",-U108&amp;" Down")))))</f>
        <v>#REF!</v>
      </c>
      <c r="X108" s="7" t="str">
        <f t="shared" ref="X108:X124" ca="1" si="106">INDIRECT("'"&amp;SUBSTITUTE(OFFSET(Y108,0-N108,0,1,1),"'","''")&amp;"'!$R$"&amp;N108+10)</f>
        <v/>
      </c>
      <c r="Y108" s="7" t="str">
        <f t="shared" ref="Y108:Y124" ca="1" si="107">INDIRECT("'"&amp;SUBSTITUTE(OFFSET(Y108,0-N108,0,1,1),"'","''")&amp;"'!$Q$"&amp;N108+10)</f>
        <v/>
      </c>
    </row>
    <row r="109" spans="1:25" x14ac:dyDescent="0.3">
      <c r="A109">
        <v>3</v>
      </c>
      <c r="B109" s="7" t="e">
        <f t="shared" ca="1" si="88"/>
        <v>#REF!</v>
      </c>
      <c r="C109" s="7" t="e">
        <f t="shared" ca="1" si="89"/>
        <v>#REF!</v>
      </c>
      <c r="D109" s="8" t="e">
        <f t="shared" ca="1" si="90"/>
        <v>#REF!</v>
      </c>
      <c r="E109" s="9" t="e">
        <f t="shared" ca="1" si="91"/>
        <v>#REF!</v>
      </c>
      <c r="F109" s="10" t="e">
        <f t="shared" ref="F109:F123" ca="1" si="108">IF(G109="Halved",F108,IF(G109=OFFSET(B109,0-A109,0,1,1),F108+1,F108-1))</f>
        <v>#REF!</v>
      </c>
      <c r="G109" s="9" t="e">
        <f t="shared" ca="1" si="92"/>
        <v>#REF!</v>
      </c>
      <c r="H109" s="10" t="e">
        <f t="shared" ca="1" si="93"/>
        <v>#REF!</v>
      </c>
      <c r="I109" s="9" t="e">
        <f t="shared" ca="1" si="94"/>
        <v>#REF!</v>
      </c>
      <c r="J109" s="11" t="e">
        <f t="shared" ca="1" si="95"/>
        <v>#REF!</v>
      </c>
      <c r="K109" s="7" t="e">
        <f t="shared" ca="1" si="96"/>
        <v>#REF!</v>
      </c>
      <c r="L109" s="7" t="e">
        <f t="shared" ca="1" si="97"/>
        <v>#REF!</v>
      </c>
      <c r="N109">
        <v>3</v>
      </c>
      <c r="O109" s="7" t="e">
        <f t="shared" ca="1" si="98"/>
        <v>#REF!</v>
      </c>
      <c r="P109" s="7" t="e">
        <f t="shared" ca="1" si="99"/>
        <v>#REF!</v>
      </c>
      <c r="Q109" s="8" t="e">
        <f t="shared" ca="1" si="100"/>
        <v>#REF!</v>
      </c>
      <c r="R109" s="9" t="e">
        <f t="shared" ca="1" si="101"/>
        <v>#REF!</v>
      </c>
      <c r="S109" s="10" t="e">
        <f t="shared" ref="S109:S123" ca="1" si="109">IF(T109="Halved",S108,IF(T109=OFFSET(O109,0-N109,0,1,1),S108+1,S108-1))</f>
        <v>#REF!</v>
      </c>
      <c r="T109" s="9" t="e">
        <f t="shared" ca="1" si="102"/>
        <v>#REF!</v>
      </c>
      <c r="U109" s="10" t="e">
        <f t="shared" ca="1" si="103"/>
        <v>#REF!</v>
      </c>
      <c r="V109" s="9" t="e">
        <f t="shared" ca="1" si="104"/>
        <v>#REF!</v>
      </c>
      <c r="W109" s="11" t="e">
        <f t="shared" ca="1" si="105"/>
        <v>#REF!</v>
      </c>
      <c r="X109" s="7" t="str">
        <f t="shared" ca="1" si="106"/>
        <v/>
      </c>
      <c r="Y109" s="7" t="str">
        <f t="shared" ca="1" si="107"/>
        <v/>
      </c>
    </row>
    <row r="110" spans="1:25" x14ac:dyDescent="0.3">
      <c r="A110">
        <v>4</v>
      </c>
      <c r="B110" s="7" t="e">
        <f t="shared" ca="1" si="88"/>
        <v>#REF!</v>
      </c>
      <c r="C110" s="7" t="e">
        <f t="shared" ca="1" si="89"/>
        <v>#REF!</v>
      </c>
      <c r="D110" s="8" t="e">
        <f t="shared" ca="1" si="90"/>
        <v>#REF!</v>
      </c>
      <c r="E110" s="9" t="e">
        <f t="shared" ca="1" si="91"/>
        <v>#REF!</v>
      </c>
      <c r="F110" s="10" t="e">
        <f t="shared" ca="1" si="108"/>
        <v>#REF!</v>
      </c>
      <c r="G110" s="9" t="e">
        <f t="shared" ca="1" si="92"/>
        <v>#REF!</v>
      </c>
      <c r="H110" s="10" t="e">
        <f t="shared" ca="1" si="93"/>
        <v>#REF!</v>
      </c>
      <c r="I110" s="9" t="e">
        <f t="shared" ca="1" si="94"/>
        <v>#REF!</v>
      </c>
      <c r="J110" s="11" t="e">
        <f t="shared" ca="1" si="95"/>
        <v>#REF!</v>
      </c>
      <c r="K110" s="7" t="e">
        <f t="shared" ca="1" si="96"/>
        <v>#REF!</v>
      </c>
      <c r="L110" s="7" t="e">
        <f t="shared" ca="1" si="97"/>
        <v>#REF!</v>
      </c>
      <c r="N110">
        <v>4</v>
      </c>
      <c r="O110" s="7" t="e">
        <f t="shared" ca="1" si="98"/>
        <v>#REF!</v>
      </c>
      <c r="P110" s="7" t="e">
        <f t="shared" ca="1" si="99"/>
        <v>#REF!</v>
      </c>
      <c r="Q110" s="8" t="e">
        <f t="shared" ca="1" si="100"/>
        <v>#REF!</v>
      </c>
      <c r="R110" s="9" t="e">
        <f t="shared" ca="1" si="101"/>
        <v>#REF!</v>
      </c>
      <c r="S110" s="10" t="e">
        <f t="shared" ca="1" si="109"/>
        <v>#REF!</v>
      </c>
      <c r="T110" s="9" t="e">
        <f t="shared" ca="1" si="102"/>
        <v>#REF!</v>
      </c>
      <c r="U110" s="10" t="e">
        <f t="shared" ca="1" si="103"/>
        <v>#REF!</v>
      </c>
      <c r="V110" s="9" t="e">
        <f t="shared" ca="1" si="104"/>
        <v>#REF!</v>
      </c>
      <c r="W110" s="11" t="e">
        <f t="shared" ca="1" si="105"/>
        <v>#REF!</v>
      </c>
      <c r="X110" s="7" t="str">
        <f t="shared" ca="1" si="106"/>
        <v/>
      </c>
      <c r="Y110" s="7" t="str">
        <f t="shared" ca="1" si="107"/>
        <v/>
      </c>
    </row>
    <row r="111" spans="1:25" x14ac:dyDescent="0.3">
      <c r="A111">
        <v>5</v>
      </c>
      <c r="B111" s="7" t="e">
        <f t="shared" ca="1" si="88"/>
        <v>#REF!</v>
      </c>
      <c r="C111" s="7" t="e">
        <f t="shared" ca="1" si="89"/>
        <v>#REF!</v>
      </c>
      <c r="D111" s="8" t="e">
        <f t="shared" ca="1" si="90"/>
        <v>#REF!</v>
      </c>
      <c r="E111" s="9" t="e">
        <f t="shared" ca="1" si="91"/>
        <v>#REF!</v>
      </c>
      <c r="F111" s="10" t="e">
        <f t="shared" ca="1" si="108"/>
        <v>#REF!</v>
      </c>
      <c r="G111" s="9" t="e">
        <f t="shared" ca="1" si="92"/>
        <v>#REF!</v>
      </c>
      <c r="H111" s="10" t="e">
        <f t="shared" ca="1" si="93"/>
        <v>#REF!</v>
      </c>
      <c r="I111" s="9" t="e">
        <f t="shared" ca="1" si="94"/>
        <v>#REF!</v>
      </c>
      <c r="J111" s="11" t="e">
        <f t="shared" ca="1" si="95"/>
        <v>#REF!</v>
      </c>
      <c r="K111" s="7" t="e">
        <f t="shared" ca="1" si="96"/>
        <v>#REF!</v>
      </c>
      <c r="L111" s="7" t="e">
        <f t="shared" ca="1" si="97"/>
        <v>#REF!</v>
      </c>
      <c r="N111">
        <v>5</v>
      </c>
      <c r="O111" s="7" t="e">
        <f t="shared" ca="1" si="98"/>
        <v>#REF!</v>
      </c>
      <c r="P111" s="7" t="e">
        <f t="shared" ca="1" si="99"/>
        <v>#REF!</v>
      </c>
      <c r="Q111" s="8" t="e">
        <f t="shared" ca="1" si="100"/>
        <v>#REF!</v>
      </c>
      <c r="R111" s="9" t="e">
        <f t="shared" ca="1" si="101"/>
        <v>#REF!</v>
      </c>
      <c r="S111" s="10" t="e">
        <f t="shared" ca="1" si="109"/>
        <v>#REF!</v>
      </c>
      <c r="T111" s="9" t="e">
        <f t="shared" ca="1" si="102"/>
        <v>#REF!</v>
      </c>
      <c r="U111" s="10" t="e">
        <f t="shared" ca="1" si="103"/>
        <v>#REF!</v>
      </c>
      <c r="V111" s="9" t="e">
        <f t="shared" ca="1" si="104"/>
        <v>#REF!</v>
      </c>
      <c r="W111" s="11" t="e">
        <f t="shared" ca="1" si="105"/>
        <v>#REF!</v>
      </c>
      <c r="X111" s="7" t="str">
        <f t="shared" ca="1" si="106"/>
        <v/>
      </c>
      <c r="Y111" s="7" t="str">
        <f t="shared" ca="1" si="107"/>
        <v/>
      </c>
    </row>
    <row r="112" spans="1:25" x14ac:dyDescent="0.3">
      <c r="A112">
        <v>6</v>
      </c>
      <c r="B112" s="7" t="e">
        <f t="shared" ca="1" si="88"/>
        <v>#REF!</v>
      </c>
      <c r="C112" s="7" t="e">
        <f t="shared" ca="1" si="89"/>
        <v>#REF!</v>
      </c>
      <c r="D112" s="8" t="e">
        <f t="shared" ca="1" si="90"/>
        <v>#REF!</v>
      </c>
      <c r="E112" s="9" t="e">
        <f t="shared" ca="1" si="91"/>
        <v>#REF!</v>
      </c>
      <c r="F112" s="10" t="e">
        <f t="shared" ca="1" si="108"/>
        <v>#REF!</v>
      </c>
      <c r="G112" s="9" t="e">
        <f t="shared" ca="1" si="92"/>
        <v>#REF!</v>
      </c>
      <c r="H112" s="10" t="e">
        <f t="shared" ca="1" si="93"/>
        <v>#REF!</v>
      </c>
      <c r="I112" s="9" t="e">
        <f t="shared" ca="1" si="94"/>
        <v>#REF!</v>
      </c>
      <c r="J112" s="11" t="e">
        <f t="shared" ca="1" si="95"/>
        <v>#REF!</v>
      </c>
      <c r="K112" s="7" t="e">
        <f t="shared" ca="1" si="96"/>
        <v>#REF!</v>
      </c>
      <c r="L112" s="7" t="e">
        <f t="shared" ca="1" si="97"/>
        <v>#REF!</v>
      </c>
      <c r="N112">
        <v>6</v>
      </c>
      <c r="O112" s="7" t="e">
        <f t="shared" ca="1" si="98"/>
        <v>#REF!</v>
      </c>
      <c r="P112" s="7" t="e">
        <f t="shared" ca="1" si="99"/>
        <v>#REF!</v>
      </c>
      <c r="Q112" s="8" t="e">
        <f t="shared" ca="1" si="100"/>
        <v>#REF!</v>
      </c>
      <c r="R112" s="9" t="e">
        <f t="shared" ca="1" si="101"/>
        <v>#REF!</v>
      </c>
      <c r="S112" s="10" t="e">
        <f t="shared" ca="1" si="109"/>
        <v>#REF!</v>
      </c>
      <c r="T112" s="9" t="e">
        <f t="shared" ca="1" si="102"/>
        <v>#REF!</v>
      </c>
      <c r="U112" s="10" t="e">
        <f t="shared" ca="1" si="103"/>
        <v>#REF!</v>
      </c>
      <c r="V112" s="9" t="e">
        <f t="shared" ca="1" si="104"/>
        <v>#REF!</v>
      </c>
      <c r="W112" s="11" t="e">
        <f t="shared" ca="1" si="105"/>
        <v>#REF!</v>
      </c>
      <c r="X112" s="7" t="str">
        <f t="shared" ca="1" si="106"/>
        <v/>
      </c>
      <c r="Y112" s="7" t="str">
        <f t="shared" ca="1" si="107"/>
        <v/>
      </c>
    </row>
    <row r="113" spans="1:25" x14ac:dyDescent="0.3">
      <c r="A113">
        <v>7</v>
      </c>
      <c r="B113" s="7" t="e">
        <f t="shared" ca="1" si="88"/>
        <v>#REF!</v>
      </c>
      <c r="C113" s="7" t="e">
        <f t="shared" ca="1" si="89"/>
        <v>#REF!</v>
      </c>
      <c r="D113" s="8" t="e">
        <f t="shared" ca="1" si="90"/>
        <v>#REF!</v>
      </c>
      <c r="E113" s="9" t="e">
        <f t="shared" ca="1" si="91"/>
        <v>#REF!</v>
      </c>
      <c r="F113" s="10" t="e">
        <f t="shared" ca="1" si="108"/>
        <v>#REF!</v>
      </c>
      <c r="G113" s="9" t="e">
        <f t="shared" ca="1" si="92"/>
        <v>#REF!</v>
      </c>
      <c r="H113" s="10" t="e">
        <f t="shared" ca="1" si="93"/>
        <v>#REF!</v>
      </c>
      <c r="I113" s="9" t="e">
        <f t="shared" ca="1" si="94"/>
        <v>#REF!</v>
      </c>
      <c r="J113" s="11" t="e">
        <f t="shared" ca="1" si="95"/>
        <v>#REF!</v>
      </c>
      <c r="K113" s="7" t="e">
        <f t="shared" ca="1" si="96"/>
        <v>#REF!</v>
      </c>
      <c r="L113" s="7" t="e">
        <f t="shared" ca="1" si="97"/>
        <v>#REF!</v>
      </c>
      <c r="N113">
        <v>7</v>
      </c>
      <c r="O113" s="7" t="e">
        <f t="shared" ca="1" si="98"/>
        <v>#REF!</v>
      </c>
      <c r="P113" s="7" t="e">
        <f t="shared" ca="1" si="99"/>
        <v>#REF!</v>
      </c>
      <c r="Q113" s="8" t="e">
        <f t="shared" ca="1" si="100"/>
        <v>#REF!</v>
      </c>
      <c r="R113" s="9" t="e">
        <f t="shared" ca="1" si="101"/>
        <v>#REF!</v>
      </c>
      <c r="S113" s="10" t="e">
        <f t="shared" ca="1" si="109"/>
        <v>#REF!</v>
      </c>
      <c r="T113" s="9" t="e">
        <f t="shared" ca="1" si="102"/>
        <v>#REF!</v>
      </c>
      <c r="U113" s="10" t="e">
        <f t="shared" ca="1" si="103"/>
        <v>#REF!</v>
      </c>
      <c r="V113" s="9" t="e">
        <f t="shared" ca="1" si="104"/>
        <v>#REF!</v>
      </c>
      <c r="W113" s="11" t="e">
        <f t="shared" ca="1" si="105"/>
        <v>#REF!</v>
      </c>
      <c r="X113" s="7" t="str">
        <f t="shared" ca="1" si="106"/>
        <v/>
      </c>
      <c r="Y113" s="7" t="str">
        <f t="shared" ca="1" si="107"/>
        <v/>
      </c>
    </row>
    <row r="114" spans="1:25" x14ac:dyDescent="0.3">
      <c r="A114">
        <v>8</v>
      </c>
      <c r="B114" s="7" t="e">
        <f t="shared" ca="1" si="88"/>
        <v>#REF!</v>
      </c>
      <c r="C114" s="7" t="e">
        <f t="shared" ca="1" si="89"/>
        <v>#REF!</v>
      </c>
      <c r="D114" s="8" t="e">
        <f t="shared" ca="1" si="90"/>
        <v>#REF!</v>
      </c>
      <c r="E114" s="9" t="e">
        <f t="shared" ca="1" si="91"/>
        <v>#REF!</v>
      </c>
      <c r="F114" s="10" t="e">
        <f t="shared" ca="1" si="108"/>
        <v>#REF!</v>
      </c>
      <c r="G114" s="9" t="e">
        <f t="shared" ca="1" si="92"/>
        <v>#REF!</v>
      </c>
      <c r="H114" s="10" t="e">
        <f t="shared" ca="1" si="93"/>
        <v>#REF!</v>
      </c>
      <c r="I114" s="9" t="e">
        <f t="shared" ca="1" si="94"/>
        <v>#REF!</v>
      </c>
      <c r="J114" s="11" t="e">
        <f t="shared" ca="1" si="95"/>
        <v>#REF!</v>
      </c>
      <c r="K114" s="7" t="e">
        <f t="shared" ca="1" si="96"/>
        <v>#REF!</v>
      </c>
      <c r="L114" s="7" t="e">
        <f t="shared" ca="1" si="97"/>
        <v>#REF!</v>
      </c>
      <c r="N114">
        <v>8</v>
      </c>
      <c r="O114" s="7" t="e">
        <f t="shared" ca="1" si="98"/>
        <v>#REF!</v>
      </c>
      <c r="P114" s="7" t="e">
        <f t="shared" ca="1" si="99"/>
        <v>#REF!</v>
      </c>
      <c r="Q114" s="8" t="e">
        <f t="shared" ca="1" si="100"/>
        <v>#REF!</v>
      </c>
      <c r="R114" s="9" t="e">
        <f t="shared" ca="1" si="101"/>
        <v>#REF!</v>
      </c>
      <c r="S114" s="10" t="e">
        <f t="shared" ca="1" si="109"/>
        <v>#REF!</v>
      </c>
      <c r="T114" s="9" t="e">
        <f t="shared" ca="1" si="102"/>
        <v>#REF!</v>
      </c>
      <c r="U114" s="10" t="e">
        <f t="shared" ca="1" si="103"/>
        <v>#REF!</v>
      </c>
      <c r="V114" s="9" t="e">
        <f t="shared" ca="1" si="104"/>
        <v>#REF!</v>
      </c>
      <c r="W114" s="11" t="e">
        <f t="shared" ca="1" si="105"/>
        <v>#REF!</v>
      </c>
      <c r="X114" s="7" t="str">
        <f t="shared" ca="1" si="106"/>
        <v/>
      </c>
      <c r="Y114" s="7" t="str">
        <f t="shared" ca="1" si="107"/>
        <v/>
      </c>
    </row>
    <row r="115" spans="1:25" x14ac:dyDescent="0.3">
      <c r="A115">
        <v>9</v>
      </c>
      <c r="B115" s="7" t="e">
        <f t="shared" ca="1" si="88"/>
        <v>#REF!</v>
      </c>
      <c r="C115" s="7" t="e">
        <f t="shared" ca="1" si="89"/>
        <v>#REF!</v>
      </c>
      <c r="D115" s="8" t="e">
        <f t="shared" ca="1" si="90"/>
        <v>#REF!</v>
      </c>
      <c r="E115" s="9" t="e">
        <f t="shared" ca="1" si="91"/>
        <v>#REF!</v>
      </c>
      <c r="F115" s="10" t="e">
        <f t="shared" ca="1" si="108"/>
        <v>#REF!</v>
      </c>
      <c r="G115" s="9" t="e">
        <f t="shared" ca="1" si="92"/>
        <v>#REF!</v>
      </c>
      <c r="H115" s="10" t="e">
        <f t="shared" ca="1" si="93"/>
        <v>#REF!</v>
      </c>
      <c r="I115" s="9" t="e">
        <f t="shared" ca="1" si="94"/>
        <v>#REF!</v>
      </c>
      <c r="J115" s="11" t="e">
        <f t="shared" ca="1" si="95"/>
        <v>#REF!</v>
      </c>
      <c r="K115" s="7" t="e">
        <f t="shared" ca="1" si="96"/>
        <v>#REF!</v>
      </c>
      <c r="L115" s="7" t="e">
        <f t="shared" ca="1" si="97"/>
        <v>#REF!</v>
      </c>
      <c r="N115">
        <v>9</v>
      </c>
      <c r="O115" s="7" t="e">
        <f t="shared" ca="1" si="98"/>
        <v>#REF!</v>
      </c>
      <c r="P115" s="7" t="e">
        <f t="shared" ca="1" si="99"/>
        <v>#REF!</v>
      </c>
      <c r="Q115" s="8" t="e">
        <f t="shared" ca="1" si="100"/>
        <v>#REF!</v>
      </c>
      <c r="R115" s="9" t="e">
        <f t="shared" ca="1" si="101"/>
        <v>#REF!</v>
      </c>
      <c r="S115" s="10" t="e">
        <f t="shared" ca="1" si="109"/>
        <v>#REF!</v>
      </c>
      <c r="T115" s="9" t="e">
        <f t="shared" ca="1" si="102"/>
        <v>#REF!</v>
      </c>
      <c r="U115" s="10" t="e">
        <f t="shared" ca="1" si="103"/>
        <v>#REF!</v>
      </c>
      <c r="V115" s="9" t="e">
        <f t="shared" ca="1" si="104"/>
        <v>#REF!</v>
      </c>
      <c r="W115" s="11" t="e">
        <f t="shared" ca="1" si="105"/>
        <v>#REF!</v>
      </c>
      <c r="X115" s="7" t="str">
        <f t="shared" ca="1" si="106"/>
        <v/>
      </c>
      <c r="Y115" s="7" t="str">
        <f t="shared" ca="1" si="107"/>
        <v/>
      </c>
    </row>
    <row r="116" spans="1:25" x14ac:dyDescent="0.3">
      <c r="A116">
        <v>10</v>
      </c>
      <c r="B116" s="7" t="e">
        <f t="shared" ca="1" si="88"/>
        <v>#REF!</v>
      </c>
      <c r="C116" s="7" t="e">
        <f t="shared" ca="1" si="89"/>
        <v>#REF!</v>
      </c>
      <c r="D116" s="8" t="e">
        <f t="shared" ca="1" si="90"/>
        <v>#REF!</v>
      </c>
      <c r="E116" s="9" t="e">
        <f t="shared" ca="1" si="91"/>
        <v>#REF!</v>
      </c>
      <c r="F116" s="10" t="e">
        <f t="shared" ca="1" si="108"/>
        <v>#REF!</v>
      </c>
      <c r="G116" s="9" t="e">
        <f t="shared" ca="1" si="92"/>
        <v>#REF!</v>
      </c>
      <c r="H116" s="10" t="e">
        <f t="shared" ca="1" si="93"/>
        <v>#REF!</v>
      </c>
      <c r="I116" s="9" t="e">
        <f t="shared" ca="1" si="94"/>
        <v>#REF!</v>
      </c>
      <c r="J116" s="11" t="e">
        <f t="shared" ca="1" si="95"/>
        <v>#REF!</v>
      </c>
      <c r="K116" s="7" t="e">
        <f t="shared" ca="1" si="96"/>
        <v>#REF!</v>
      </c>
      <c r="L116" s="7" t="e">
        <f t="shared" ca="1" si="97"/>
        <v>#REF!</v>
      </c>
      <c r="N116">
        <v>10</v>
      </c>
      <c r="O116" s="7" t="e">
        <f t="shared" ca="1" si="98"/>
        <v>#REF!</v>
      </c>
      <c r="P116" s="7" t="e">
        <f t="shared" ca="1" si="99"/>
        <v>#REF!</v>
      </c>
      <c r="Q116" s="8" t="e">
        <f t="shared" ca="1" si="100"/>
        <v>#REF!</v>
      </c>
      <c r="R116" s="9" t="e">
        <f t="shared" ca="1" si="101"/>
        <v>#REF!</v>
      </c>
      <c r="S116" s="10" t="e">
        <f t="shared" ca="1" si="109"/>
        <v>#REF!</v>
      </c>
      <c r="T116" s="9" t="e">
        <f t="shared" ca="1" si="102"/>
        <v>#REF!</v>
      </c>
      <c r="U116" s="10" t="e">
        <f t="shared" ca="1" si="103"/>
        <v>#REF!</v>
      </c>
      <c r="V116" s="9" t="e">
        <f t="shared" ca="1" si="104"/>
        <v>#REF!</v>
      </c>
      <c r="W116" s="11" t="e">
        <f t="shared" ca="1" si="105"/>
        <v>#REF!</v>
      </c>
      <c r="X116" s="7" t="str">
        <f t="shared" ca="1" si="106"/>
        <v/>
      </c>
      <c r="Y116" s="7" t="str">
        <f t="shared" ca="1" si="107"/>
        <v/>
      </c>
    </row>
    <row r="117" spans="1:25" x14ac:dyDescent="0.3">
      <c r="A117">
        <v>11</v>
      </c>
      <c r="B117" s="7" t="e">
        <f t="shared" ca="1" si="88"/>
        <v>#REF!</v>
      </c>
      <c r="C117" s="7" t="e">
        <f t="shared" ca="1" si="89"/>
        <v>#REF!</v>
      </c>
      <c r="D117" s="8" t="e">
        <f t="shared" ca="1" si="90"/>
        <v>#REF!</v>
      </c>
      <c r="E117" s="9" t="e">
        <f t="shared" ca="1" si="91"/>
        <v>#REF!</v>
      </c>
      <c r="F117" s="10" t="e">
        <f t="shared" ca="1" si="108"/>
        <v>#REF!</v>
      </c>
      <c r="G117" s="9" t="e">
        <f t="shared" ca="1" si="92"/>
        <v>#REF!</v>
      </c>
      <c r="H117" s="10" t="e">
        <f t="shared" ca="1" si="93"/>
        <v>#REF!</v>
      </c>
      <c r="I117" s="9" t="e">
        <f t="shared" ca="1" si="94"/>
        <v>#REF!</v>
      </c>
      <c r="J117" s="11" t="e">
        <f t="shared" ca="1" si="95"/>
        <v>#REF!</v>
      </c>
      <c r="K117" s="7" t="e">
        <f t="shared" ca="1" si="96"/>
        <v>#REF!</v>
      </c>
      <c r="L117" s="7" t="e">
        <f t="shared" ca="1" si="97"/>
        <v>#REF!</v>
      </c>
      <c r="N117">
        <v>11</v>
      </c>
      <c r="O117" s="7" t="e">
        <f t="shared" ca="1" si="98"/>
        <v>#REF!</v>
      </c>
      <c r="P117" s="7" t="e">
        <f t="shared" ca="1" si="99"/>
        <v>#REF!</v>
      </c>
      <c r="Q117" s="8" t="e">
        <f t="shared" ca="1" si="100"/>
        <v>#REF!</v>
      </c>
      <c r="R117" s="9" t="e">
        <f t="shared" ca="1" si="101"/>
        <v>#REF!</v>
      </c>
      <c r="S117" s="10" t="e">
        <f t="shared" ca="1" si="109"/>
        <v>#REF!</v>
      </c>
      <c r="T117" s="9" t="e">
        <f t="shared" ca="1" si="102"/>
        <v>#REF!</v>
      </c>
      <c r="U117" s="10" t="e">
        <f t="shared" ca="1" si="103"/>
        <v>#REF!</v>
      </c>
      <c r="V117" s="9" t="e">
        <f t="shared" ca="1" si="104"/>
        <v>#REF!</v>
      </c>
      <c r="W117" s="11" t="e">
        <f t="shared" ca="1" si="105"/>
        <v>#REF!</v>
      </c>
      <c r="X117" s="7" t="str">
        <f t="shared" ca="1" si="106"/>
        <v/>
      </c>
      <c r="Y117" s="7" t="str">
        <f t="shared" ca="1" si="107"/>
        <v/>
      </c>
    </row>
    <row r="118" spans="1:25" x14ac:dyDescent="0.3">
      <c r="A118">
        <v>12</v>
      </c>
      <c r="B118" s="7" t="e">
        <f t="shared" ca="1" si="88"/>
        <v>#REF!</v>
      </c>
      <c r="C118" s="7" t="e">
        <f t="shared" ca="1" si="89"/>
        <v>#REF!</v>
      </c>
      <c r="D118" s="8" t="e">
        <f t="shared" ca="1" si="90"/>
        <v>#REF!</v>
      </c>
      <c r="E118" s="9" t="e">
        <f t="shared" ca="1" si="91"/>
        <v>#REF!</v>
      </c>
      <c r="F118" s="10" t="e">
        <f t="shared" ca="1" si="108"/>
        <v>#REF!</v>
      </c>
      <c r="G118" s="9" t="e">
        <f t="shared" ca="1" si="92"/>
        <v>#REF!</v>
      </c>
      <c r="H118" s="10" t="e">
        <f t="shared" ca="1" si="93"/>
        <v>#REF!</v>
      </c>
      <c r="I118" s="9" t="e">
        <f t="shared" ca="1" si="94"/>
        <v>#REF!</v>
      </c>
      <c r="J118" s="11" t="e">
        <f t="shared" ca="1" si="95"/>
        <v>#REF!</v>
      </c>
      <c r="K118" s="7" t="e">
        <f t="shared" ca="1" si="96"/>
        <v>#REF!</v>
      </c>
      <c r="L118" s="7" t="e">
        <f t="shared" ca="1" si="97"/>
        <v>#REF!</v>
      </c>
      <c r="N118">
        <v>12</v>
      </c>
      <c r="O118" s="7" t="e">
        <f t="shared" ca="1" si="98"/>
        <v>#REF!</v>
      </c>
      <c r="P118" s="7" t="e">
        <f t="shared" ca="1" si="99"/>
        <v>#REF!</v>
      </c>
      <c r="Q118" s="8" t="e">
        <f t="shared" ca="1" si="100"/>
        <v>#REF!</v>
      </c>
      <c r="R118" s="9" t="e">
        <f t="shared" ca="1" si="101"/>
        <v>#REF!</v>
      </c>
      <c r="S118" s="10" t="e">
        <f t="shared" ca="1" si="109"/>
        <v>#REF!</v>
      </c>
      <c r="T118" s="9" t="e">
        <f t="shared" ca="1" si="102"/>
        <v>#REF!</v>
      </c>
      <c r="U118" s="10" t="e">
        <f t="shared" ca="1" si="103"/>
        <v>#REF!</v>
      </c>
      <c r="V118" s="9" t="e">
        <f t="shared" ca="1" si="104"/>
        <v>#REF!</v>
      </c>
      <c r="W118" s="11" t="e">
        <f t="shared" ca="1" si="105"/>
        <v>#REF!</v>
      </c>
      <c r="X118" s="7" t="str">
        <f t="shared" ca="1" si="106"/>
        <v/>
      </c>
      <c r="Y118" s="7" t="str">
        <f t="shared" ca="1" si="107"/>
        <v/>
      </c>
    </row>
    <row r="119" spans="1:25" x14ac:dyDescent="0.3">
      <c r="A119">
        <v>13</v>
      </c>
      <c r="B119" s="7" t="e">
        <f t="shared" ca="1" si="88"/>
        <v>#REF!</v>
      </c>
      <c r="C119" s="7" t="e">
        <f t="shared" ca="1" si="89"/>
        <v>#REF!</v>
      </c>
      <c r="D119" s="8" t="e">
        <f t="shared" ca="1" si="90"/>
        <v>#REF!</v>
      </c>
      <c r="E119" s="9" t="e">
        <f t="shared" ca="1" si="91"/>
        <v>#REF!</v>
      </c>
      <c r="F119" s="10" t="e">
        <f t="shared" ca="1" si="108"/>
        <v>#REF!</v>
      </c>
      <c r="G119" s="9" t="e">
        <f t="shared" ca="1" si="92"/>
        <v>#REF!</v>
      </c>
      <c r="H119" s="10" t="e">
        <f t="shared" ca="1" si="93"/>
        <v>#REF!</v>
      </c>
      <c r="I119" s="9" t="e">
        <f t="shared" ca="1" si="94"/>
        <v>#REF!</v>
      </c>
      <c r="J119" s="11" t="e">
        <f t="shared" ca="1" si="95"/>
        <v>#REF!</v>
      </c>
      <c r="K119" s="7" t="e">
        <f t="shared" ca="1" si="96"/>
        <v>#REF!</v>
      </c>
      <c r="L119" s="7" t="e">
        <f t="shared" ca="1" si="97"/>
        <v>#REF!</v>
      </c>
      <c r="N119">
        <v>13</v>
      </c>
      <c r="O119" s="7" t="e">
        <f t="shared" ca="1" si="98"/>
        <v>#REF!</v>
      </c>
      <c r="P119" s="7" t="e">
        <f t="shared" ca="1" si="99"/>
        <v>#REF!</v>
      </c>
      <c r="Q119" s="8" t="e">
        <f t="shared" ca="1" si="100"/>
        <v>#REF!</v>
      </c>
      <c r="R119" s="9" t="e">
        <f t="shared" ca="1" si="101"/>
        <v>#REF!</v>
      </c>
      <c r="S119" s="10" t="e">
        <f t="shared" ca="1" si="109"/>
        <v>#REF!</v>
      </c>
      <c r="T119" s="9" t="e">
        <f t="shared" ca="1" si="102"/>
        <v>#REF!</v>
      </c>
      <c r="U119" s="10" t="e">
        <f t="shared" ca="1" si="103"/>
        <v>#REF!</v>
      </c>
      <c r="V119" s="9" t="e">
        <f t="shared" ca="1" si="104"/>
        <v>#REF!</v>
      </c>
      <c r="W119" s="11" t="e">
        <f t="shared" ca="1" si="105"/>
        <v>#REF!</v>
      </c>
      <c r="X119" s="7" t="str">
        <f t="shared" ca="1" si="106"/>
        <v/>
      </c>
      <c r="Y119" s="7" t="str">
        <f t="shared" ca="1" si="107"/>
        <v/>
      </c>
    </row>
    <row r="120" spans="1:25" x14ac:dyDescent="0.3">
      <c r="A120">
        <v>14</v>
      </c>
      <c r="B120" s="7" t="e">
        <f t="shared" ca="1" si="88"/>
        <v>#REF!</v>
      </c>
      <c r="C120" s="7" t="e">
        <f t="shared" ca="1" si="89"/>
        <v>#REF!</v>
      </c>
      <c r="D120" s="8" t="e">
        <f t="shared" ca="1" si="90"/>
        <v>#REF!</v>
      </c>
      <c r="E120" s="9" t="e">
        <f t="shared" ca="1" si="91"/>
        <v>#REF!</v>
      </c>
      <c r="F120" s="10" t="e">
        <f t="shared" ca="1" si="108"/>
        <v>#REF!</v>
      </c>
      <c r="G120" s="9" t="e">
        <f t="shared" ca="1" si="92"/>
        <v>#REF!</v>
      </c>
      <c r="H120" s="10" t="e">
        <f t="shared" ca="1" si="93"/>
        <v>#REF!</v>
      </c>
      <c r="I120" s="9" t="e">
        <f t="shared" ca="1" si="94"/>
        <v>#REF!</v>
      </c>
      <c r="J120" s="11" t="e">
        <f t="shared" ca="1" si="95"/>
        <v>#REF!</v>
      </c>
      <c r="K120" s="7" t="e">
        <f t="shared" ca="1" si="96"/>
        <v>#REF!</v>
      </c>
      <c r="L120" s="7" t="e">
        <f t="shared" ca="1" si="97"/>
        <v>#REF!</v>
      </c>
      <c r="N120">
        <v>14</v>
      </c>
      <c r="O120" s="7" t="e">
        <f t="shared" ca="1" si="98"/>
        <v>#REF!</v>
      </c>
      <c r="P120" s="7" t="e">
        <f t="shared" ca="1" si="99"/>
        <v>#REF!</v>
      </c>
      <c r="Q120" s="8" t="e">
        <f t="shared" ca="1" si="100"/>
        <v>#REF!</v>
      </c>
      <c r="R120" s="9" t="e">
        <f t="shared" ca="1" si="101"/>
        <v>#REF!</v>
      </c>
      <c r="S120" s="10" t="e">
        <f t="shared" ca="1" si="109"/>
        <v>#REF!</v>
      </c>
      <c r="T120" s="9" t="e">
        <f t="shared" ca="1" si="102"/>
        <v>#REF!</v>
      </c>
      <c r="U120" s="10" t="e">
        <f t="shared" ca="1" si="103"/>
        <v>#REF!</v>
      </c>
      <c r="V120" s="9" t="e">
        <f t="shared" ca="1" si="104"/>
        <v>#REF!</v>
      </c>
      <c r="W120" s="11" t="e">
        <f t="shared" ca="1" si="105"/>
        <v>#REF!</v>
      </c>
      <c r="X120" s="7" t="str">
        <f t="shared" ca="1" si="106"/>
        <v/>
      </c>
      <c r="Y120" s="7" t="str">
        <f t="shared" ca="1" si="107"/>
        <v/>
      </c>
    </row>
    <row r="121" spans="1:25" x14ac:dyDescent="0.3">
      <c r="A121">
        <v>15</v>
      </c>
      <c r="B121" s="7" t="e">
        <f t="shared" ca="1" si="88"/>
        <v>#REF!</v>
      </c>
      <c r="C121" s="7" t="e">
        <f t="shared" ca="1" si="89"/>
        <v>#REF!</v>
      </c>
      <c r="D121" s="8" t="e">
        <f t="shared" ca="1" si="90"/>
        <v>#REF!</v>
      </c>
      <c r="E121" s="9" t="e">
        <f t="shared" ca="1" si="91"/>
        <v>#REF!</v>
      </c>
      <c r="F121" s="10" t="e">
        <f t="shared" ca="1" si="108"/>
        <v>#REF!</v>
      </c>
      <c r="G121" s="9" t="e">
        <f t="shared" ca="1" si="92"/>
        <v>#REF!</v>
      </c>
      <c r="H121" s="10" t="e">
        <f t="shared" ca="1" si="93"/>
        <v>#REF!</v>
      </c>
      <c r="I121" s="9" t="e">
        <f t="shared" ca="1" si="94"/>
        <v>#REF!</v>
      </c>
      <c r="J121" s="11" t="e">
        <f t="shared" ca="1" si="95"/>
        <v>#REF!</v>
      </c>
      <c r="K121" s="7" t="e">
        <f t="shared" ca="1" si="96"/>
        <v>#REF!</v>
      </c>
      <c r="L121" s="7" t="e">
        <f t="shared" ca="1" si="97"/>
        <v>#REF!</v>
      </c>
      <c r="N121">
        <v>15</v>
      </c>
      <c r="O121" s="7" t="e">
        <f t="shared" ca="1" si="98"/>
        <v>#REF!</v>
      </c>
      <c r="P121" s="7" t="e">
        <f t="shared" ca="1" si="99"/>
        <v>#REF!</v>
      </c>
      <c r="Q121" s="8" t="e">
        <f t="shared" ca="1" si="100"/>
        <v>#REF!</v>
      </c>
      <c r="R121" s="9" t="e">
        <f t="shared" ca="1" si="101"/>
        <v>#REF!</v>
      </c>
      <c r="S121" s="10" t="e">
        <f t="shared" ca="1" si="109"/>
        <v>#REF!</v>
      </c>
      <c r="T121" s="9" t="e">
        <f t="shared" ca="1" si="102"/>
        <v>#REF!</v>
      </c>
      <c r="U121" s="10" t="e">
        <f t="shared" ca="1" si="103"/>
        <v>#REF!</v>
      </c>
      <c r="V121" s="9" t="e">
        <f t="shared" ca="1" si="104"/>
        <v>#REF!</v>
      </c>
      <c r="W121" s="11" t="e">
        <f t="shared" ca="1" si="105"/>
        <v>#REF!</v>
      </c>
      <c r="X121" s="7" t="str">
        <f t="shared" ca="1" si="106"/>
        <v/>
      </c>
      <c r="Y121" s="7" t="str">
        <f t="shared" ca="1" si="107"/>
        <v/>
      </c>
    </row>
    <row r="122" spans="1:25" x14ac:dyDescent="0.3">
      <c r="A122">
        <v>16</v>
      </c>
      <c r="B122" s="7" t="e">
        <f t="shared" ca="1" si="88"/>
        <v>#REF!</v>
      </c>
      <c r="C122" s="7" t="e">
        <f t="shared" ca="1" si="89"/>
        <v>#REF!</v>
      </c>
      <c r="D122" s="8" t="e">
        <f t="shared" ca="1" si="90"/>
        <v>#REF!</v>
      </c>
      <c r="E122" s="9" t="e">
        <f t="shared" ca="1" si="91"/>
        <v>#REF!</v>
      </c>
      <c r="F122" s="10" t="e">
        <f t="shared" ca="1" si="108"/>
        <v>#REF!</v>
      </c>
      <c r="G122" s="9" t="e">
        <f t="shared" ca="1" si="92"/>
        <v>#REF!</v>
      </c>
      <c r="H122" s="10" t="e">
        <f t="shared" ca="1" si="93"/>
        <v>#REF!</v>
      </c>
      <c r="I122" s="9" t="e">
        <f t="shared" ca="1" si="94"/>
        <v>#REF!</v>
      </c>
      <c r="J122" s="11" t="e">
        <f t="shared" ca="1" si="95"/>
        <v>#REF!</v>
      </c>
      <c r="K122" s="7" t="e">
        <f t="shared" ca="1" si="96"/>
        <v>#REF!</v>
      </c>
      <c r="L122" s="7" t="e">
        <f t="shared" ca="1" si="97"/>
        <v>#REF!</v>
      </c>
      <c r="N122">
        <v>16</v>
      </c>
      <c r="O122" s="7" t="e">
        <f t="shared" ca="1" si="98"/>
        <v>#REF!</v>
      </c>
      <c r="P122" s="7" t="e">
        <f t="shared" ca="1" si="99"/>
        <v>#REF!</v>
      </c>
      <c r="Q122" s="8" t="e">
        <f t="shared" ca="1" si="100"/>
        <v>#REF!</v>
      </c>
      <c r="R122" s="9" t="e">
        <f t="shared" ca="1" si="101"/>
        <v>#REF!</v>
      </c>
      <c r="S122" s="10" t="e">
        <f t="shared" ca="1" si="109"/>
        <v>#REF!</v>
      </c>
      <c r="T122" s="9" t="e">
        <f t="shared" ca="1" si="102"/>
        <v>#REF!</v>
      </c>
      <c r="U122" s="10" t="e">
        <f t="shared" ca="1" si="103"/>
        <v>#REF!</v>
      </c>
      <c r="V122" s="9" t="e">
        <f t="shared" ca="1" si="104"/>
        <v>#REF!</v>
      </c>
      <c r="W122" s="11" t="e">
        <f t="shared" ca="1" si="105"/>
        <v>#REF!</v>
      </c>
      <c r="X122" s="7" t="str">
        <f t="shared" ca="1" si="106"/>
        <v/>
      </c>
      <c r="Y122" s="7" t="str">
        <f t="shared" ca="1" si="107"/>
        <v/>
      </c>
    </row>
    <row r="123" spans="1:25" x14ac:dyDescent="0.3">
      <c r="A123">
        <v>17</v>
      </c>
      <c r="B123" s="7" t="e">
        <f t="shared" ca="1" si="88"/>
        <v>#REF!</v>
      </c>
      <c r="C123" s="7" t="e">
        <f t="shared" ca="1" si="89"/>
        <v>#REF!</v>
      </c>
      <c r="D123" s="8" t="e">
        <f t="shared" ca="1" si="90"/>
        <v>#REF!</v>
      </c>
      <c r="E123" s="9" t="e">
        <f t="shared" ca="1" si="91"/>
        <v>#REF!</v>
      </c>
      <c r="F123" s="10" t="e">
        <f t="shared" ca="1" si="108"/>
        <v>#REF!</v>
      </c>
      <c r="G123" s="9" t="e">
        <f t="shared" ca="1" si="92"/>
        <v>#REF!</v>
      </c>
      <c r="H123" s="10" t="e">
        <f t="shared" ca="1" si="93"/>
        <v>#REF!</v>
      </c>
      <c r="I123" s="9" t="e">
        <f t="shared" ca="1" si="94"/>
        <v>#REF!</v>
      </c>
      <c r="J123" s="11" t="e">
        <f t="shared" ca="1" si="95"/>
        <v>#REF!</v>
      </c>
      <c r="K123" s="7" t="e">
        <f t="shared" ca="1" si="96"/>
        <v>#REF!</v>
      </c>
      <c r="L123" s="7" t="e">
        <f t="shared" ca="1" si="97"/>
        <v>#REF!</v>
      </c>
      <c r="N123">
        <v>17</v>
      </c>
      <c r="O123" s="7" t="e">
        <f t="shared" ca="1" si="98"/>
        <v>#REF!</v>
      </c>
      <c r="P123" s="7" t="e">
        <f t="shared" ca="1" si="99"/>
        <v>#REF!</v>
      </c>
      <c r="Q123" s="8" t="e">
        <f t="shared" ca="1" si="100"/>
        <v>#REF!</v>
      </c>
      <c r="R123" s="9" t="e">
        <f t="shared" ca="1" si="101"/>
        <v>#REF!</v>
      </c>
      <c r="S123" s="10" t="e">
        <f t="shared" ca="1" si="109"/>
        <v>#REF!</v>
      </c>
      <c r="T123" s="9" t="e">
        <f t="shared" ca="1" si="102"/>
        <v>#REF!</v>
      </c>
      <c r="U123" s="10" t="e">
        <f t="shared" ca="1" si="103"/>
        <v>#REF!</v>
      </c>
      <c r="V123" s="9" t="e">
        <f t="shared" ca="1" si="104"/>
        <v>#REF!</v>
      </c>
      <c r="W123" s="11" t="e">
        <f t="shared" ca="1" si="105"/>
        <v>#REF!</v>
      </c>
      <c r="X123" s="7" t="str">
        <f t="shared" ca="1" si="106"/>
        <v/>
      </c>
      <c r="Y123" s="7" t="str">
        <f t="shared" ca="1" si="107"/>
        <v/>
      </c>
    </row>
    <row r="124" spans="1:25" x14ac:dyDescent="0.3">
      <c r="A124">
        <v>18</v>
      </c>
      <c r="B124" s="7" t="e">
        <f t="shared" ca="1" si="88"/>
        <v>#REF!</v>
      </c>
      <c r="C124" s="7" t="e">
        <f t="shared" ca="1" si="89"/>
        <v>#REF!</v>
      </c>
      <c r="D124" s="8" t="e">
        <f ca="1">IF(OR(LEFT(D123,3)="Won",LEFT(D123,4)="Lost",D123=""),"",IF(F124=0,"Halved",IF(F124&gt;(18-A124),"Won "&amp;F124&amp;" Up",IF(F124&lt;(A124-18),"Lost "&amp;-F124&amp;" Down",IF(F124&gt;0,F124&amp;" Up",-F124&amp;" Down")))))</f>
        <v>#REF!</v>
      </c>
      <c r="E124" s="9" t="e">
        <f ca="1">IF(OR(LEFT(D124,3)="Won",LEFT(D124,4)="Lost",D124="Halved"),"Result","")</f>
        <v>#REF!</v>
      </c>
      <c r="F124" s="10" t="e">
        <f ca="1">IF(G124="Halved",F123,IF(G124=OFFSET(B124,0-A124,0,1,1),F123+1,F123-1))</f>
        <v>#REF!</v>
      </c>
      <c r="G124" s="9" t="e">
        <f t="shared" ca="1" si="92"/>
        <v>#REF!</v>
      </c>
      <c r="H124" s="10" t="e">
        <f t="shared" ca="1" si="93"/>
        <v>#REF!</v>
      </c>
      <c r="I124" s="9" t="e">
        <f t="shared" ca="1" si="94"/>
        <v>#REF!</v>
      </c>
      <c r="J124" s="11" t="e">
        <f ca="1">IF(OR(LEFT(J123,3)="Won",LEFT(J123,4)="Lost",J123=""),"",IF(H124=0,"Halved",IF(H124&gt;(18-A124),"Won "&amp;H124&amp;" Up",IF(H124&lt;(A124-18),"Lost "&amp;-H124&amp;" Down",IF(H124&gt;0,H124&amp;" Up",-H124&amp;" Down")))))</f>
        <v>#REF!</v>
      </c>
      <c r="K124" s="7" t="e">
        <f t="shared" ca="1" si="96"/>
        <v>#REF!</v>
      </c>
      <c r="L124" s="7" t="e">
        <f t="shared" ca="1" si="97"/>
        <v>#REF!</v>
      </c>
      <c r="N124">
        <v>18</v>
      </c>
      <c r="O124" s="7" t="e">
        <f t="shared" ca="1" si="98"/>
        <v>#REF!</v>
      </c>
      <c r="P124" s="7" t="e">
        <f t="shared" ca="1" si="99"/>
        <v>#REF!</v>
      </c>
      <c r="Q124" s="8" t="e">
        <f ca="1">IF(OR(LEFT(Q123,3)="Won",LEFT(Q123,4)="Lost",Q123=""),"",IF(S124=0,"Halved",IF(S124&gt;(18-N124),"Won "&amp;S124&amp;" Up",IF(S124&lt;(N124-18),"Lost "&amp;-S124&amp;" Down",IF(S124&gt;0,S124&amp;" Up",-S124&amp;" Down")))))</f>
        <v>#REF!</v>
      </c>
      <c r="R124" s="9" t="e">
        <f ca="1">IF(OR(LEFT(Q124,3)="Won",LEFT(Q124,4)="Lost",Q124="Halved"),"Result","")</f>
        <v>#REF!</v>
      </c>
      <c r="S124" s="10" t="e">
        <f ca="1">IF(T124="Halved",S123,IF(T124=OFFSET(O124,0-N124,0,1,1),S123+1,S123-1))</f>
        <v>#REF!</v>
      </c>
      <c r="T124" s="9" t="e">
        <f t="shared" ca="1" si="102"/>
        <v>#REF!</v>
      </c>
      <c r="U124" s="10" t="e">
        <f t="shared" ca="1" si="103"/>
        <v>#REF!</v>
      </c>
      <c r="V124" s="9" t="e">
        <f t="shared" ca="1" si="104"/>
        <v>#REF!</v>
      </c>
      <c r="W124" s="11" t="e">
        <f ca="1">IF(OR(LEFT(W123,3)="Won",LEFT(W123,4)="Lost",W123=""),"",IF(U124=0,"Halved",IF(U124&gt;(18-N124),"Won "&amp;U124&amp;" Up",IF(U124&lt;(N124-18),"Lost "&amp;-U124&amp;" Down",IF(U124&gt;0,U124&amp;" Up",-U124&amp;" Down")))))</f>
        <v>#REF!</v>
      </c>
      <c r="X124" s="7" t="str">
        <f t="shared" ca="1" si="106"/>
        <v/>
      </c>
      <c r="Y124" s="7" t="str">
        <f t="shared" ca="1" si="107"/>
        <v/>
      </c>
    </row>
    <row r="125" spans="1:25" x14ac:dyDescent="0.3">
      <c r="A125" s="213" t="s">
        <v>46</v>
      </c>
      <c r="B125" s="213"/>
      <c r="C125" s="12"/>
      <c r="D125" s="13" t="e">
        <f ca="1">INDEX(D107:E124,MATCH("Result",E107:E124,),1)</f>
        <v>#N/A</v>
      </c>
      <c r="E125" s="14"/>
      <c r="F125" s="15" t="e">
        <f ca="1">IF(F124=0,0.5,IF(F124&gt;0,1,0))</f>
        <v>#REF!</v>
      </c>
      <c r="G125" s="15"/>
      <c r="H125" s="15" t="e">
        <f ca="1">IF(H124=0,0.5,IF(H124&gt;0,1,0))</f>
        <v>#REF!</v>
      </c>
      <c r="I125" s="14"/>
      <c r="J125" s="16" t="e">
        <f ca="1">INDEX(I107:J124,MATCH("Result",I107:I124,),2)</f>
        <v>#N/A</v>
      </c>
      <c r="K125" s="12"/>
      <c r="L125" s="12"/>
      <c r="N125" s="213" t="s">
        <v>46</v>
      </c>
      <c r="O125" s="213"/>
      <c r="P125" s="12"/>
      <c r="Q125" s="13" t="e">
        <f ca="1">INDEX(Q107:R124,MATCH("Result",R107:R124,),1)</f>
        <v>#N/A</v>
      </c>
      <c r="R125" s="14"/>
      <c r="S125" s="15" t="e">
        <f ca="1">IF(S124=0,0.5,IF(S124&gt;0,1,0))</f>
        <v>#REF!</v>
      </c>
      <c r="T125" s="15"/>
      <c r="U125" s="15" t="e">
        <f ca="1">IF(U124=0,0.5,IF(U124&gt;0,1,0))</f>
        <v>#REF!</v>
      </c>
      <c r="V125" s="14"/>
      <c r="W125" s="16" t="e">
        <f ca="1">INDEX(V107:W124,MATCH("Result",V107:V124,),2)</f>
        <v>#N/A</v>
      </c>
      <c r="X125" s="12"/>
      <c r="Y125" s="12"/>
    </row>
    <row r="128" spans="1:25" ht="21" x14ac:dyDescent="0.4">
      <c r="A128" s="211" t="s">
        <v>176</v>
      </c>
      <c r="B128" s="211"/>
      <c r="C128" s="211"/>
      <c r="D128" s="211"/>
      <c r="E128" s="211"/>
      <c r="F128" s="211"/>
      <c r="G128" s="211"/>
      <c r="H128" s="211"/>
      <c r="I128" s="211"/>
      <c r="J128" s="211"/>
      <c r="K128" s="211"/>
      <c r="L128" s="211"/>
      <c r="N128" s="211" t="s">
        <v>176</v>
      </c>
      <c r="O128" s="211"/>
      <c r="P128" s="211"/>
      <c r="Q128" s="211"/>
      <c r="R128" s="211"/>
      <c r="S128" s="211"/>
      <c r="T128" s="211"/>
      <c r="U128" s="211"/>
      <c r="V128" s="211"/>
      <c r="W128" s="211"/>
      <c r="X128" s="211"/>
      <c r="Y128" s="211"/>
    </row>
    <row r="130" spans="1:25" x14ac:dyDescent="0.3">
      <c r="A130" s="212" t="s">
        <v>45</v>
      </c>
      <c r="B130" s="212"/>
      <c r="C130" s="212"/>
      <c r="D130" s="212"/>
      <c r="E130" s="212"/>
      <c r="F130" s="212"/>
      <c r="G130" s="212"/>
      <c r="H130" s="212"/>
      <c r="I130" s="212"/>
      <c r="J130" s="212"/>
      <c r="K130" s="212"/>
      <c r="L130" s="212"/>
      <c r="N130" s="212" t="s">
        <v>49</v>
      </c>
      <c r="O130" s="212"/>
      <c r="P130" s="212"/>
      <c r="Q130" s="212"/>
      <c r="R130" s="212"/>
      <c r="S130" s="212"/>
      <c r="T130" s="212"/>
      <c r="U130" s="212"/>
      <c r="V130" s="212"/>
      <c r="W130" s="212"/>
      <c r="X130" s="212"/>
      <c r="Y130" s="212"/>
    </row>
    <row r="131" spans="1:25" x14ac:dyDescent="0.3">
      <c r="A131" s="4" t="s">
        <v>44</v>
      </c>
      <c r="B131" s="5" t="s">
        <v>74</v>
      </c>
      <c r="C131" s="6" t="s">
        <v>78</v>
      </c>
      <c r="D131" s="6" t="s">
        <v>47</v>
      </c>
      <c r="E131" s="6" t="s">
        <v>46</v>
      </c>
      <c r="F131" s="4" t="s">
        <v>17</v>
      </c>
      <c r="G131" s="6" t="s">
        <v>66</v>
      </c>
      <c r="H131" s="4" t="s">
        <v>17</v>
      </c>
      <c r="I131" s="6" t="s">
        <v>46</v>
      </c>
      <c r="J131" s="6" t="s">
        <v>47</v>
      </c>
      <c r="K131" s="6" t="s">
        <v>78</v>
      </c>
      <c r="L131" s="5" t="s">
        <v>74</v>
      </c>
      <c r="N131" s="4" t="s">
        <v>44</v>
      </c>
      <c r="O131" s="5" t="s">
        <v>73</v>
      </c>
      <c r="P131" s="6" t="s">
        <v>78</v>
      </c>
      <c r="Q131" s="6" t="s">
        <v>47</v>
      </c>
      <c r="R131" s="6" t="s">
        <v>46</v>
      </c>
      <c r="S131" s="4" t="s">
        <v>17</v>
      </c>
      <c r="T131" s="6" t="s">
        <v>66</v>
      </c>
      <c r="U131" s="4" t="s">
        <v>17</v>
      </c>
      <c r="V131" s="6" t="s">
        <v>46</v>
      </c>
      <c r="W131" s="6" t="s">
        <v>47</v>
      </c>
      <c r="X131" s="6" t="s">
        <v>78</v>
      </c>
      <c r="Y131" s="5" t="s">
        <v>74</v>
      </c>
    </row>
    <row r="132" spans="1:25" x14ac:dyDescent="0.3">
      <c r="A132">
        <v>1</v>
      </c>
      <c r="B132" s="7" t="e">
        <f ca="1">INDIRECT("'"&amp;SUBSTITUTE(OFFSET(B132,0-A132,0,1,1),"'","''")&amp;"'!$G$"&amp;A132+10)</f>
        <v>#REF!</v>
      </c>
      <c r="C132" s="7" t="e">
        <f ca="1">INDIRECT("'"&amp;SUBSTITUTE(OFFSET(B132,0-A132,0,1,1),"'","''")&amp;"'!$H$"&amp;A132+10)</f>
        <v>#REF!</v>
      </c>
      <c r="D132" s="8" t="e">
        <f ca="1">IF(E132=0,"","Won "&amp;E132&amp;" Skin"&amp;IF(E132=1,"","s"))</f>
        <v>#REF!</v>
      </c>
      <c r="E132" s="9" t="e">
        <f ca="1">IF(G132=OFFSET(B132,0-A132,0,1,1),F132,0)</f>
        <v>#REF!</v>
      </c>
      <c r="F132" s="10">
        <v>1</v>
      </c>
      <c r="G132" s="9" t="e">
        <f ca="1">IF(C132=K132,"Halved",IF(C132&gt;K132,OFFSET(B132,0-A132,0,1,1),OFFSET(L132,0-A132,0,1,1)))</f>
        <v>#REF!</v>
      </c>
      <c r="H132" s="10">
        <v>1</v>
      </c>
      <c r="I132" s="9" t="e">
        <f t="shared" ref="I132:I148" ca="1" si="110">IF(G132=OFFSET(L132,0-A132,0,1,1),H132,0)</f>
        <v>#REF!</v>
      </c>
      <c r="J132" s="11" t="e">
        <f ca="1">IF(I132=0,"","Won "&amp;I132&amp;" Skin"&amp;IF(I132=1,"","s"))</f>
        <v>#REF!</v>
      </c>
      <c r="K132" s="7" t="e">
        <f ca="1">INDIRECT("'"&amp;SUBSTITUTE(OFFSET(L132,0-A132,0,1,1),"'","''")&amp;"'!$H$"&amp;A132+10)</f>
        <v>#REF!</v>
      </c>
      <c r="L132" s="7" t="e">
        <f ca="1">INDIRECT("'"&amp;SUBSTITUTE(OFFSET(L132,0-A132,0,1,1),"'","''")&amp;"'!$G$"&amp;A132+10)</f>
        <v>#REF!</v>
      </c>
      <c r="N132">
        <v>1</v>
      </c>
      <c r="O132" s="7" t="str">
        <f ca="1">INDIRECT("'"&amp;SUBSTITUTE(OFFSET(O132,0-N132,0,1,1),"'","''")&amp;"'!$Q$"&amp;N132+10)</f>
        <v/>
      </c>
      <c r="P132" s="7" t="str">
        <f ca="1">INDIRECT("'"&amp;SUBSTITUTE(OFFSET(O132,0-N132,0,1,1),"'","''")&amp;"'!$R$"&amp;N132+10)</f>
        <v/>
      </c>
      <c r="Q132" s="8" t="e">
        <f ca="1">IF(R132=0,"","Won "&amp;R132&amp;" Skin"&amp;IF(R132=1,"","s"))</f>
        <v>#REF!</v>
      </c>
      <c r="R132" s="9" t="e">
        <f ca="1">IF(T132=OFFSET(O132,0-N132,0,1,1),S132,0)</f>
        <v>#REF!</v>
      </c>
      <c r="S132" s="10">
        <v>1</v>
      </c>
      <c r="T132" s="9" t="e">
        <f ca="1">IF(P132=X132,"Halved",IF(P132&gt;X132,OFFSET(O132,0-N132,0,1,1),OFFSET(Y132,0-N132,0,1,1)))</f>
        <v>#REF!</v>
      </c>
      <c r="U132" s="10">
        <v>1</v>
      </c>
      <c r="V132" s="9" t="e">
        <f t="shared" ref="V132:V148" ca="1" si="111">IF(T132=OFFSET(Y132,0-N132,0,1,1),U132,0)</f>
        <v>#REF!</v>
      </c>
      <c r="W132" s="11" t="e">
        <f ca="1">IF(V132=0,"","Won "&amp;V132&amp;" Skin"&amp;IF(V132=1,"","s"))</f>
        <v>#REF!</v>
      </c>
      <c r="X132" s="7" t="e">
        <f ca="1">INDIRECT("'"&amp;SUBSTITUTE(OFFSET(Y132,0-N132,0,1,1),"'","''")&amp;"'!$R$"&amp;N132+10)</f>
        <v>#REF!</v>
      </c>
      <c r="Y132" s="7" t="e">
        <f ca="1">INDIRECT("'"&amp;SUBSTITUTE(OFFSET(Y132,0-N132,0,1,1),"'","''")&amp;"'!$Q$"&amp;N132+10)</f>
        <v>#REF!</v>
      </c>
    </row>
    <row r="133" spans="1:25" x14ac:dyDescent="0.3">
      <c r="A133">
        <v>2</v>
      </c>
      <c r="B133" s="7" t="e">
        <f t="shared" ref="B133:B149" ca="1" si="112">INDIRECT("'"&amp;SUBSTITUTE(OFFSET(B133,0-A133,0,1,1),"'","''")&amp;"'!$G$"&amp;A133+10)</f>
        <v>#REF!</v>
      </c>
      <c r="C133" s="7" t="e">
        <f t="shared" ref="C133:C149" ca="1" si="113">INDIRECT("'"&amp;SUBSTITUTE(OFFSET(B133,0-A133,0,1,1),"'","''")&amp;"'!$H$"&amp;A133+10)</f>
        <v>#REF!</v>
      </c>
      <c r="D133" s="8" t="e">
        <f t="shared" ref="D133:D148" ca="1" si="114">IF(E133=0,"","Won "&amp;E133&amp;" Skin"&amp;IF(E133=1,"","s"))</f>
        <v>#REF!</v>
      </c>
      <c r="E133" s="9" t="e">
        <f t="shared" ref="E133:E148" ca="1" si="115">IF(G133=OFFSET(B133,0-A133,0,1,1),F133,0)</f>
        <v>#REF!</v>
      </c>
      <c r="F133" s="10" t="e">
        <f ca="1">IF(G132="Halved",F132+1,1)</f>
        <v>#REF!</v>
      </c>
      <c r="G133" s="9" t="e">
        <f t="shared" ref="G133:G149" ca="1" si="116">IF(C133=K133,"Halved",IF(C133&gt;K133,OFFSET(B133,0-A133,0,1,1),OFFSET(L133,0-A133,0,1,1)))</f>
        <v>#REF!</v>
      </c>
      <c r="H133" s="10" t="e">
        <f ca="1">IF(G132="Halved",F132+1,1)</f>
        <v>#REF!</v>
      </c>
      <c r="I133" s="9" t="e">
        <f t="shared" ca="1" si="110"/>
        <v>#REF!</v>
      </c>
      <c r="J133" s="11" t="e">
        <f t="shared" ref="J133:J148" ca="1" si="117">IF(I133=0,"","Won "&amp;I133&amp;" Skin"&amp;IF(I133=1,"","s"))</f>
        <v>#REF!</v>
      </c>
      <c r="K133" s="7" t="e">
        <f t="shared" ref="K133:K149" ca="1" si="118">INDIRECT("'"&amp;SUBSTITUTE(OFFSET(L133,0-A133,0,1,1),"'","''")&amp;"'!$H$"&amp;A133+10)</f>
        <v>#REF!</v>
      </c>
      <c r="L133" s="7" t="e">
        <f t="shared" ref="L133:L149" ca="1" si="119">INDIRECT("'"&amp;SUBSTITUTE(OFFSET(L133,0-A133,0,1,1),"'","''")&amp;"'!$G$"&amp;A133+10)</f>
        <v>#REF!</v>
      </c>
      <c r="N133">
        <v>2</v>
      </c>
      <c r="O133" s="7" t="str">
        <f t="shared" ref="O133:O149" ca="1" si="120">INDIRECT("'"&amp;SUBSTITUTE(OFFSET(O133,0-N133,0,1,1),"'","''")&amp;"'!$Q$"&amp;N133+10)</f>
        <v/>
      </c>
      <c r="P133" s="7" t="str">
        <f t="shared" ref="P133:P149" ca="1" si="121">INDIRECT("'"&amp;SUBSTITUTE(OFFSET(O133,0-N133,0,1,1),"'","''")&amp;"'!$R$"&amp;N133+10)</f>
        <v/>
      </c>
      <c r="Q133" s="8" t="e">
        <f t="shared" ref="Q133:Q148" ca="1" si="122">IF(R133=0,"","Won "&amp;R133&amp;" Skin"&amp;IF(R133=1,"","s"))</f>
        <v>#REF!</v>
      </c>
      <c r="R133" s="9" t="e">
        <f t="shared" ref="R133:R148" ca="1" si="123">IF(T133=OFFSET(O133,0-N133,0,1,1),S133,0)</f>
        <v>#REF!</v>
      </c>
      <c r="S133" s="10" t="e">
        <f ca="1">IF(T132="Halved",S132+1,1)</f>
        <v>#REF!</v>
      </c>
      <c r="T133" s="9" t="e">
        <f t="shared" ref="T133:T149" ca="1" si="124">IF(P133=X133,"Halved",IF(P133&gt;X133,OFFSET(O133,0-N133,0,1,1),OFFSET(Y133,0-N133,0,1,1)))</f>
        <v>#REF!</v>
      </c>
      <c r="U133" s="10" t="e">
        <f ca="1">IF(T132="Halved",S132+1,1)</f>
        <v>#REF!</v>
      </c>
      <c r="V133" s="9" t="e">
        <f t="shared" ca="1" si="111"/>
        <v>#REF!</v>
      </c>
      <c r="W133" s="11" t="e">
        <f t="shared" ref="W133:W148" ca="1" si="125">IF(V133=0,"","Won "&amp;V133&amp;" Skin"&amp;IF(V133=1,"","s"))</f>
        <v>#REF!</v>
      </c>
      <c r="X133" s="7" t="e">
        <f t="shared" ref="X133:X149" ca="1" si="126">INDIRECT("'"&amp;SUBSTITUTE(OFFSET(Y133,0-N133,0,1,1),"'","''")&amp;"'!$R$"&amp;N133+10)</f>
        <v>#REF!</v>
      </c>
      <c r="Y133" s="7" t="e">
        <f t="shared" ref="Y133:Y149" ca="1" si="127">INDIRECT("'"&amp;SUBSTITUTE(OFFSET(Y133,0-N133,0,1,1),"'","''")&amp;"'!$Q$"&amp;N133+10)</f>
        <v>#REF!</v>
      </c>
    </row>
    <row r="134" spans="1:25" x14ac:dyDescent="0.3">
      <c r="A134">
        <v>3</v>
      </c>
      <c r="B134" s="7" t="e">
        <f t="shared" ca="1" si="112"/>
        <v>#REF!</v>
      </c>
      <c r="C134" s="7" t="e">
        <f t="shared" ca="1" si="113"/>
        <v>#REF!</v>
      </c>
      <c r="D134" s="8" t="e">
        <f t="shared" ca="1" si="114"/>
        <v>#REF!</v>
      </c>
      <c r="E134" s="9" t="e">
        <f t="shared" ca="1" si="115"/>
        <v>#REF!</v>
      </c>
      <c r="F134" s="10" t="e">
        <f t="shared" ref="F134:F149" ca="1" si="128">IF(G133="Halved",F133+1,1)</f>
        <v>#REF!</v>
      </c>
      <c r="G134" s="9" t="e">
        <f t="shared" ca="1" si="116"/>
        <v>#REF!</v>
      </c>
      <c r="H134" s="10" t="e">
        <f t="shared" ref="H134:H149" ca="1" si="129">IF(G133="Halved",F133+1,1)</f>
        <v>#REF!</v>
      </c>
      <c r="I134" s="9" t="e">
        <f t="shared" ca="1" si="110"/>
        <v>#REF!</v>
      </c>
      <c r="J134" s="11" t="e">
        <f t="shared" ca="1" si="117"/>
        <v>#REF!</v>
      </c>
      <c r="K134" s="7" t="e">
        <f t="shared" ca="1" si="118"/>
        <v>#REF!</v>
      </c>
      <c r="L134" s="7" t="e">
        <f t="shared" ca="1" si="119"/>
        <v>#REF!</v>
      </c>
      <c r="N134">
        <v>3</v>
      </c>
      <c r="O134" s="7" t="str">
        <f t="shared" ca="1" si="120"/>
        <v/>
      </c>
      <c r="P134" s="7" t="str">
        <f t="shared" ca="1" si="121"/>
        <v/>
      </c>
      <c r="Q134" s="8" t="e">
        <f t="shared" ca="1" si="122"/>
        <v>#REF!</v>
      </c>
      <c r="R134" s="9" t="e">
        <f t="shared" ca="1" si="123"/>
        <v>#REF!</v>
      </c>
      <c r="S134" s="10" t="e">
        <f t="shared" ref="S134:S149" ca="1" si="130">IF(T133="Halved",S133+1,1)</f>
        <v>#REF!</v>
      </c>
      <c r="T134" s="9" t="e">
        <f t="shared" ca="1" si="124"/>
        <v>#REF!</v>
      </c>
      <c r="U134" s="10" t="e">
        <f t="shared" ref="U134:U149" ca="1" si="131">IF(T133="Halved",S133+1,1)</f>
        <v>#REF!</v>
      </c>
      <c r="V134" s="9" t="e">
        <f t="shared" ca="1" si="111"/>
        <v>#REF!</v>
      </c>
      <c r="W134" s="11" t="e">
        <f t="shared" ca="1" si="125"/>
        <v>#REF!</v>
      </c>
      <c r="X134" s="7" t="e">
        <f t="shared" ca="1" si="126"/>
        <v>#REF!</v>
      </c>
      <c r="Y134" s="7" t="e">
        <f t="shared" ca="1" si="127"/>
        <v>#REF!</v>
      </c>
    </row>
    <row r="135" spans="1:25" x14ac:dyDescent="0.3">
      <c r="A135">
        <v>4</v>
      </c>
      <c r="B135" s="7" t="e">
        <f t="shared" ca="1" si="112"/>
        <v>#REF!</v>
      </c>
      <c r="C135" s="7" t="e">
        <f t="shared" ca="1" si="113"/>
        <v>#REF!</v>
      </c>
      <c r="D135" s="8" t="e">
        <f t="shared" ca="1" si="114"/>
        <v>#REF!</v>
      </c>
      <c r="E135" s="9" t="e">
        <f t="shared" ca="1" si="115"/>
        <v>#REF!</v>
      </c>
      <c r="F135" s="10" t="e">
        <f t="shared" ca="1" si="128"/>
        <v>#REF!</v>
      </c>
      <c r="G135" s="9" t="e">
        <f t="shared" ca="1" si="116"/>
        <v>#REF!</v>
      </c>
      <c r="H135" s="10" t="e">
        <f t="shared" ca="1" si="129"/>
        <v>#REF!</v>
      </c>
      <c r="I135" s="9" t="e">
        <f t="shared" ca="1" si="110"/>
        <v>#REF!</v>
      </c>
      <c r="J135" s="11" t="e">
        <f t="shared" ca="1" si="117"/>
        <v>#REF!</v>
      </c>
      <c r="K135" s="7" t="e">
        <f t="shared" ca="1" si="118"/>
        <v>#REF!</v>
      </c>
      <c r="L135" s="7" t="e">
        <f t="shared" ca="1" si="119"/>
        <v>#REF!</v>
      </c>
      <c r="N135">
        <v>4</v>
      </c>
      <c r="O135" s="7" t="str">
        <f t="shared" ca="1" si="120"/>
        <v/>
      </c>
      <c r="P135" s="7" t="str">
        <f t="shared" ca="1" si="121"/>
        <v/>
      </c>
      <c r="Q135" s="8" t="e">
        <f t="shared" ca="1" si="122"/>
        <v>#REF!</v>
      </c>
      <c r="R135" s="9" t="e">
        <f t="shared" ca="1" si="123"/>
        <v>#REF!</v>
      </c>
      <c r="S135" s="10" t="e">
        <f t="shared" ca="1" si="130"/>
        <v>#REF!</v>
      </c>
      <c r="T135" s="9" t="e">
        <f t="shared" ca="1" si="124"/>
        <v>#REF!</v>
      </c>
      <c r="U135" s="10" t="e">
        <f t="shared" ca="1" si="131"/>
        <v>#REF!</v>
      </c>
      <c r="V135" s="9" t="e">
        <f t="shared" ca="1" si="111"/>
        <v>#REF!</v>
      </c>
      <c r="W135" s="11" t="e">
        <f t="shared" ca="1" si="125"/>
        <v>#REF!</v>
      </c>
      <c r="X135" s="7" t="e">
        <f t="shared" ca="1" si="126"/>
        <v>#REF!</v>
      </c>
      <c r="Y135" s="7" t="e">
        <f t="shared" ca="1" si="127"/>
        <v>#REF!</v>
      </c>
    </row>
    <row r="136" spans="1:25" x14ac:dyDescent="0.3">
      <c r="A136">
        <v>5</v>
      </c>
      <c r="B136" s="7" t="e">
        <f t="shared" ca="1" si="112"/>
        <v>#REF!</v>
      </c>
      <c r="C136" s="7" t="e">
        <f t="shared" ca="1" si="113"/>
        <v>#REF!</v>
      </c>
      <c r="D136" s="8" t="e">
        <f t="shared" ca="1" si="114"/>
        <v>#REF!</v>
      </c>
      <c r="E136" s="9" t="e">
        <f t="shared" ca="1" si="115"/>
        <v>#REF!</v>
      </c>
      <c r="F136" s="10" t="e">
        <f t="shared" ca="1" si="128"/>
        <v>#REF!</v>
      </c>
      <c r="G136" s="9" t="e">
        <f t="shared" ca="1" si="116"/>
        <v>#REF!</v>
      </c>
      <c r="H136" s="10" t="e">
        <f t="shared" ca="1" si="129"/>
        <v>#REF!</v>
      </c>
      <c r="I136" s="9" t="e">
        <f t="shared" ca="1" si="110"/>
        <v>#REF!</v>
      </c>
      <c r="J136" s="11" t="e">
        <f t="shared" ca="1" si="117"/>
        <v>#REF!</v>
      </c>
      <c r="K136" s="7" t="e">
        <f t="shared" ca="1" si="118"/>
        <v>#REF!</v>
      </c>
      <c r="L136" s="7" t="e">
        <f t="shared" ca="1" si="119"/>
        <v>#REF!</v>
      </c>
      <c r="N136">
        <v>5</v>
      </c>
      <c r="O136" s="7" t="str">
        <f t="shared" ca="1" si="120"/>
        <v/>
      </c>
      <c r="P136" s="7" t="str">
        <f t="shared" ca="1" si="121"/>
        <v/>
      </c>
      <c r="Q136" s="8" t="e">
        <f t="shared" ca="1" si="122"/>
        <v>#REF!</v>
      </c>
      <c r="R136" s="9" t="e">
        <f t="shared" ca="1" si="123"/>
        <v>#REF!</v>
      </c>
      <c r="S136" s="10" t="e">
        <f t="shared" ca="1" si="130"/>
        <v>#REF!</v>
      </c>
      <c r="T136" s="9" t="e">
        <f t="shared" ca="1" si="124"/>
        <v>#REF!</v>
      </c>
      <c r="U136" s="10" t="e">
        <f t="shared" ca="1" si="131"/>
        <v>#REF!</v>
      </c>
      <c r="V136" s="9" t="e">
        <f t="shared" ca="1" si="111"/>
        <v>#REF!</v>
      </c>
      <c r="W136" s="11" t="e">
        <f t="shared" ca="1" si="125"/>
        <v>#REF!</v>
      </c>
      <c r="X136" s="7" t="e">
        <f t="shared" ca="1" si="126"/>
        <v>#REF!</v>
      </c>
      <c r="Y136" s="7" t="e">
        <f t="shared" ca="1" si="127"/>
        <v>#REF!</v>
      </c>
    </row>
    <row r="137" spans="1:25" x14ac:dyDescent="0.3">
      <c r="A137">
        <v>6</v>
      </c>
      <c r="B137" s="7" t="e">
        <f t="shared" ca="1" si="112"/>
        <v>#REF!</v>
      </c>
      <c r="C137" s="7" t="e">
        <f t="shared" ca="1" si="113"/>
        <v>#REF!</v>
      </c>
      <c r="D137" s="8" t="e">
        <f t="shared" ca="1" si="114"/>
        <v>#REF!</v>
      </c>
      <c r="E137" s="9" t="e">
        <f t="shared" ca="1" si="115"/>
        <v>#REF!</v>
      </c>
      <c r="F137" s="10" t="e">
        <f t="shared" ca="1" si="128"/>
        <v>#REF!</v>
      </c>
      <c r="G137" s="9" t="e">
        <f t="shared" ca="1" si="116"/>
        <v>#REF!</v>
      </c>
      <c r="H137" s="10" t="e">
        <f t="shared" ca="1" si="129"/>
        <v>#REF!</v>
      </c>
      <c r="I137" s="9" t="e">
        <f t="shared" ca="1" si="110"/>
        <v>#REF!</v>
      </c>
      <c r="J137" s="11" t="e">
        <f t="shared" ca="1" si="117"/>
        <v>#REF!</v>
      </c>
      <c r="K137" s="7" t="e">
        <f t="shared" ca="1" si="118"/>
        <v>#REF!</v>
      </c>
      <c r="L137" s="7" t="e">
        <f t="shared" ca="1" si="119"/>
        <v>#REF!</v>
      </c>
      <c r="N137">
        <v>6</v>
      </c>
      <c r="O137" s="7" t="str">
        <f t="shared" ca="1" si="120"/>
        <v/>
      </c>
      <c r="P137" s="7" t="str">
        <f t="shared" ca="1" si="121"/>
        <v/>
      </c>
      <c r="Q137" s="8" t="e">
        <f t="shared" ca="1" si="122"/>
        <v>#REF!</v>
      </c>
      <c r="R137" s="9" t="e">
        <f t="shared" ca="1" si="123"/>
        <v>#REF!</v>
      </c>
      <c r="S137" s="10" t="e">
        <f t="shared" ca="1" si="130"/>
        <v>#REF!</v>
      </c>
      <c r="T137" s="9" t="e">
        <f t="shared" ca="1" si="124"/>
        <v>#REF!</v>
      </c>
      <c r="U137" s="10" t="e">
        <f t="shared" ca="1" si="131"/>
        <v>#REF!</v>
      </c>
      <c r="V137" s="9" t="e">
        <f t="shared" ca="1" si="111"/>
        <v>#REF!</v>
      </c>
      <c r="W137" s="11" t="e">
        <f t="shared" ca="1" si="125"/>
        <v>#REF!</v>
      </c>
      <c r="X137" s="7" t="e">
        <f t="shared" ca="1" si="126"/>
        <v>#REF!</v>
      </c>
      <c r="Y137" s="7" t="e">
        <f t="shared" ca="1" si="127"/>
        <v>#REF!</v>
      </c>
    </row>
    <row r="138" spans="1:25" x14ac:dyDescent="0.3">
      <c r="A138">
        <v>7</v>
      </c>
      <c r="B138" s="7" t="e">
        <f t="shared" ca="1" si="112"/>
        <v>#REF!</v>
      </c>
      <c r="C138" s="7" t="e">
        <f t="shared" ca="1" si="113"/>
        <v>#REF!</v>
      </c>
      <c r="D138" s="8" t="e">
        <f t="shared" ca="1" si="114"/>
        <v>#REF!</v>
      </c>
      <c r="E138" s="9" t="e">
        <f t="shared" ca="1" si="115"/>
        <v>#REF!</v>
      </c>
      <c r="F138" s="10" t="e">
        <f t="shared" ca="1" si="128"/>
        <v>#REF!</v>
      </c>
      <c r="G138" s="9" t="e">
        <f t="shared" ca="1" si="116"/>
        <v>#REF!</v>
      </c>
      <c r="H138" s="10" t="e">
        <f t="shared" ca="1" si="129"/>
        <v>#REF!</v>
      </c>
      <c r="I138" s="9" t="e">
        <f t="shared" ca="1" si="110"/>
        <v>#REF!</v>
      </c>
      <c r="J138" s="11" t="e">
        <f t="shared" ca="1" si="117"/>
        <v>#REF!</v>
      </c>
      <c r="K138" s="7" t="e">
        <f t="shared" ca="1" si="118"/>
        <v>#REF!</v>
      </c>
      <c r="L138" s="7" t="e">
        <f t="shared" ca="1" si="119"/>
        <v>#REF!</v>
      </c>
      <c r="N138">
        <v>7</v>
      </c>
      <c r="O138" s="7" t="str">
        <f t="shared" ca="1" si="120"/>
        <v/>
      </c>
      <c r="P138" s="7" t="str">
        <f t="shared" ca="1" si="121"/>
        <v/>
      </c>
      <c r="Q138" s="8" t="e">
        <f t="shared" ca="1" si="122"/>
        <v>#REF!</v>
      </c>
      <c r="R138" s="9" t="e">
        <f t="shared" ca="1" si="123"/>
        <v>#REF!</v>
      </c>
      <c r="S138" s="10" t="e">
        <f t="shared" ca="1" si="130"/>
        <v>#REF!</v>
      </c>
      <c r="T138" s="9" t="e">
        <f t="shared" ca="1" si="124"/>
        <v>#REF!</v>
      </c>
      <c r="U138" s="10" t="e">
        <f t="shared" ca="1" si="131"/>
        <v>#REF!</v>
      </c>
      <c r="V138" s="9" t="e">
        <f t="shared" ca="1" si="111"/>
        <v>#REF!</v>
      </c>
      <c r="W138" s="11" t="e">
        <f t="shared" ca="1" si="125"/>
        <v>#REF!</v>
      </c>
      <c r="X138" s="7" t="e">
        <f t="shared" ca="1" si="126"/>
        <v>#REF!</v>
      </c>
      <c r="Y138" s="7" t="e">
        <f t="shared" ca="1" si="127"/>
        <v>#REF!</v>
      </c>
    </row>
    <row r="139" spans="1:25" x14ac:dyDescent="0.3">
      <c r="A139">
        <v>8</v>
      </c>
      <c r="B139" s="7" t="e">
        <f t="shared" ca="1" si="112"/>
        <v>#REF!</v>
      </c>
      <c r="C139" s="7" t="e">
        <f t="shared" ca="1" si="113"/>
        <v>#REF!</v>
      </c>
      <c r="D139" s="8" t="e">
        <f t="shared" ca="1" si="114"/>
        <v>#REF!</v>
      </c>
      <c r="E139" s="9" t="e">
        <f t="shared" ca="1" si="115"/>
        <v>#REF!</v>
      </c>
      <c r="F139" s="10" t="e">
        <f t="shared" ca="1" si="128"/>
        <v>#REF!</v>
      </c>
      <c r="G139" s="9" t="e">
        <f t="shared" ca="1" si="116"/>
        <v>#REF!</v>
      </c>
      <c r="H139" s="10" t="e">
        <f t="shared" ca="1" si="129"/>
        <v>#REF!</v>
      </c>
      <c r="I139" s="9" t="e">
        <f t="shared" ca="1" si="110"/>
        <v>#REF!</v>
      </c>
      <c r="J139" s="11" t="e">
        <f t="shared" ca="1" si="117"/>
        <v>#REF!</v>
      </c>
      <c r="K139" s="7" t="e">
        <f t="shared" ca="1" si="118"/>
        <v>#REF!</v>
      </c>
      <c r="L139" s="7" t="e">
        <f t="shared" ca="1" si="119"/>
        <v>#REF!</v>
      </c>
      <c r="N139">
        <v>8</v>
      </c>
      <c r="O139" s="7" t="str">
        <f t="shared" ca="1" si="120"/>
        <v/>
      </c>
      <c r="P139" s="7" t="str">
        <f t="shared" ca="1" si="121"/>
        <v/>
      </c>
      <c r="Q139" s="8" t="e">
        <f t="shared" ca="1" si="122"/>
        <v>#REF!</v>
      </c>
      <c r="R139" s="9" t="e">
        <f t="shared" ca="1" si="123"/>
        <v>#REF!</v>
      </c>
      <c r="S139" s="10" t="e">
        <f t="shared" ca="1" si="130"/>
        <v>#REF!</v>
      </c>
      <c r="T139" s="9" t="e">
        <f t="shared" ca="1" si="124"/>
        <v>#REF!</v>
      </c>
      <c r="U139" s="10" t="e">
        <f t="shared" ca="1" si="131"/>
        <v>#REF!</v>
      </c>
      <c r="V139" s="9" t="e">
        <f t="shared" ca="1" si="111"/>
        <v>#REF!</v>
      </c>
      <c r="W139" s="11" t="e">
        <f t="shared" ca="1" si="125"/>
        <v>#REF!</v>
      </c>
      <c r="X139" s="7" t="e">
        <f t="shared" ca="1" si="126"/>
        <v>#REF!</v>
      </c>
      <c r="Y139" s="7" t="e">
        <f t="shared" ca="1" si="127"/>
        <v>#REF!</v>
      </c>
    </row>
    <row r="140" spans="1:25" x14ac:dyDescent="0.3">
      <c r="A140">
        <v>9</v>
      </c>
      <c r="B140" s="7" t="e">
        <f t="shared" ca="1" si="112"/>
        <v>#REF!</v>
      </c>
      <c r="C140" s="7" t="e">
        <f t="shared" ca="1" si="113"/>
        <v>#REF!</v>
      </c>
      <c r="D140" s="8" t="e">
        <f t="shared" ca="1" si="114"/>
        <v>#REF!</v>
      </c>
      <c r="E140" s="9" t="e">
        <f t="shared" ca="1" si="115"/>
        <v>#REF!</v>
      </c>
      <c r="F140" s="10" t="e">
        <f t="shared" ca="1" si="128"/>
        <v>#REF!</v>
      </c>
      <c r="G140" s="9" t="e">
        <f t="shared" ca="1" si="116"/>
        <v>#REF!</v>
      </c>
      <c r="H140" s="10" t="e">
        <f t="shared" ca="1" si="129"/>
        <v>#REF!</v>
      </c>
      <c r="I140" s="9" t="e">
        <f t="shared" ca="1" si="110"/>
        <v>#REF!</v>
      </c>
      <c r="J140" s="11" t="e">
        <f t="shared" ca="1" si="117"/>
        <v>#REF!</v>
      </c>
      <c r="K140" s="7" t="e">
        <f t="shared" ca="1" si="118"/>
        <v>#REF!</v>
      </c>
      <c r="L140" s="7" t="e">
        <f t="shared" ca="1" si="119"/>
        <v>#REF!</v>
      </c>
      <c r="N140">
        <v>9</v>
      </c>
      <c r="O140" s="7" t="str">
        <f t="shared" ca="1" si="120"/>
        <v/>
      </c>
      <c r="P140" s="7" t="str">
        <f t="shared" ca="1" si="121"/>
        <v/>
      </c>
      <c r="Q140" s="8" t="e">
        <f t="shared" ca="1" si="122"/>
        <v>#REF!</v>
      </c>
      <c r="R140" s="9" t="e">
        <f t="shared" ca="1" si="123"/>
        <v>#REF!</v>
      </c>
      <c r="S140" s="10" t="e">
        <f t="shared" ca="1" si="130"/>
        <v>#REF!</v>
      </c>
      <c r="T140" s="9" t="e">
        <f t="shared" ca="1" si="124"/>
        <v>#REF!</v>
      </c>
      <c r="U140" s="10" t="e">
        <f t="shared" ca="1" si="131"/>
        <v>#REF!</v>
      </c>
      <c r="V140" s="9" t="e">
        <f t="shared" ca="1" si="111"/>
        <v>#REF!</v>
      </c>
      <c r="W140" s="11" t="e">
        <f t="shared" ca="1" si="125"/>
        <v>#REF!</v>
      </c>
      <c r="X140" s="7" t="e">
        <f t="shared" ca="1" si="126"/>
        <v>#REF!</v>
      </c>
      <c r="Y140" s="7" t="e">
        <f t="shared" ca="1" si="127"/>
        <v>#REF!</v>
      </c>
    </row>
    <row r="141" spans="1:25" x14ac:dyDescent="0.3">
      <c r="A141">
        <v>10</v>
      </c>
      <c r="B141" s="7" t="e">
        <f t="shared" ca="1" si="112"/>
        <v>#REF!</v>
      </c>
      <c r="C141" s="7" t="e">
        <f t="shared" ca="1" si="113"/>
        <v>#REF!</v>
      </c>
      <c r="D141" s="8" t="e">
        <f t="shared" ca="1" si="114"/>
        <v>#REF!</v>
      </c>
      <c r="E141" s="9" t="e">
        <f t="shared" ca="1" si="115"/>
        <v>#REF!</v>
      </c>
      <c r="F141" s="10" t="e">
        <f t="shared" ca="1" si="128"/>
        <v>#REF!</v>
      </c>
      <c r="G141" s="9" t="e">
        <f t="shared" ca="1" si="116"/>
        <v>#REF!</v>
      </c>
      <c r="H141" s="10" t="e">
        <f t="shared" ca="1" si="129"/>
        <v>#REF!</v>
      </c>
      <c r="I141" s="9" t="e">
        <f t="shared" ca="1" si="110"/>
        <v>#REF!</v>
      </c>
      <c r="J141" s="11" t="e">
        <f t="shared" ca="1" si="117"/>
        <v>#REF!</v>
      </c>
      <c r="K141" s="7" t="e">
        <f t="shared" ca="1" si="118"/>
        <v>#REF!</v>
      </c>
      <c r="L141" s="7" t="e">
        <f t="shared" ca="1" si="119"/>
        <v>#REF!</v>
      </c>
      <c r="N141">
        <v>10</v>
      </c>
      <c r="O141" s="7" t="str">
        <f t="shared" ca="1" si="120"/>
        <v/>
      </c>
      <c r="P141" s="7" t="str">
        <f t="shared" ca="1" si="121"/>
        <v/>
      </c>
      <c r="Q141" s="8" t="e">
        <f t="shared" ca="1" si="122"/>
        <v>#REF!</v>
      </c>
      <c r="R141" s="9" t="e">
        <f t="shared" ca="1" si="123"/>
        <v>#REF!</v>
      </c>
      <c r="S141" s="10" t="e">
        <f t="shared" ca="1" si="130"/>
        <v>#REF!</v>
      </c>
      <c r="T141" s="9" t="e">
        <f t="shared" ca="1" si="124"/>
        <v>#REF!</v>
      </c>
      <c r="U141" s="10" t="e">
        <f t="shared" ca="1" si="131"/>
        <v>#REF!</v>
      </c>
      <c r="V141" s="9" t="e">
        <f t="shared" ca="1" si="111"/>
        <v>#REF!</v>
      </c>
      <c r="W141" s="11" t="e">
        <f t="shared" ca="1" si="125"/>
        <v>#REF!</v>
      </c>
      <c r="X141" s="7" t="e">
        <f t="shared" ca="1" si="126"/>
        <v>#REF!</v>
      </c>
      <c r="Y141" s="7" t="e">
        <f t="shared" ca="1" si="127"/>
        <v>#REF!</v>
      </c>
    </row>
    <row r="142" spans="1:25" x14ac:dyDescent="0.3">
      <c r="A142">
        <v>11</v>
      </c>
      <c r="B142" s="7" t="e">
        <f t="shared" ca="1" si="112"/>
        <v>#REF!</v>
      </c>
      <c r="C142" s="7" t="e">
        <f t="shared" ca="1" si="113"/>
        <v>#REF!</v>
      </c>
      <c r="D142" s="8" t="e">
        <f t="shared" ca="1" si="114"/>
        <v>#REF!</v>
      </c>
      <c r="E142" s="9" t="e">
        <f t="shared" ca="1" si="115"/>
        <v>#REF!</v>
      </c>
      <c r="F142" s="10" t="e">
        <f t="shared" ca="1" si="128"/>
        <v>#REF!</v>
      </c>
      <c r="G142" s="9" t="e">
        <f t="shared" ca="1" si="116"/>
        <v>#REF!</v>
      </c>
      <c r="H142" s="10" t="e">
        <f t="shared" ca="1" si="129"/>
        <v>#REF!</v>
      </c>
      <c r="I142" s="9" t="e">
        <f t="shared" ca="1" si="110"/>
        <v>#REF!</v>
      </c>
      <c r="J142" s="11" t="e">
        <f t="shared" ca="1" si="117"/>
        <v>#REF!</v>
      </c>
      <c r="K142" s="7" t="e">
        <f t="shared" ca="1" si="118"/>
        <v>#REF!</v>
      </c>
      <c r="L142" s="7" t="e">
        <f t="shared" ca="1" si="119"/>
        <v>#REF!</v>
      </c>
      <c r="N142">
        <v>11</v>
      </c>
      <c r="O142" s="7" t="str">
        <f t="shared" ca="1" si="120"/>
        <v/>
      </c>
      <c r="P142" s="7" t="str">
        <f t="shared" ca="1" si="121"/>
        <v/>
      </c>
      <c r="Q142" s="8" t="e">
        <f t="shared" ca="1" si="122"/>
        <v>#REF!</v>
      </c>
      <c r="R142" s="9" t="e">
        <f t="shared" ca="1" si="123"/>
        <v>#REF!</v>
      </c>
      <c r="S142" s="10" t="e">
        <f t="shared" ca="1" si="130"/>
        <v>#REF!</v>
      </c>
      <c r="T142" s="9" t="e">
        <f t="shared" ca="1" si="124"/>
        <v>#REF!</v>
      </c>
      <c r="U142" s="10" t="e">
        <f t="shared" ca="1" si="131"/>
        <v>#REF!</v>
      </c>
      <c r="V142" s="9" t="e">
        <f t="shared" ca="1" si="111"/>
        <v>#REF!</v>
      </c>
      <c r="W142" s="11" t="e">
        <f t="shared" ca="1" si="125"/>
        <v>#REF!</v>
      </c>
      <c r="X142" s="7" t="e">
        <f t="shared" ca="1" si="126"/>
        <v>#REF!</v>
      </c>
      <c r="Y142" s="7" t="e">
        <f t="shared" ca="1" si="127"/>
        <v>#REF!</v>
      </c>
    </row>
    <row r="143" spans="1:25" x14ac:dyDescent="0.3">
      <c r="A143">
        <v>12</v>
      </c>
      <c r="B143" s="7" t="e">
        <f t="shared" ca="1" si="112"/>
        <v>#REF!</v>
      </c>
      <c r="C143" s="7" t="e">
        <f t="shared" ca="1" si="113"/>
        <v>#REF!</v>
      </c>
      <c r="D143" s="8" t="e">
        <f t="shared" ca="1" si="114"/>
        <v>#REF!</v>
      </c>
      <c r="E143" s="9" t="e">
        <f t="shared" ca="1" si="115"/>
        <v>#REF!</v>
      </c>
      <c r="F143" s="10" t="e">
        <f t="shared" ca="1" si="128"/>
        <v>#REF!</v>
      </c>
      <c r="G143" s="9" t="e">
        <f t="shared" ca="1" si="116"/>
        <v>#REF!</v>
      </c>
      <c r="H143" s="10" t="e">
        <f t="shared" ca="1" si="129"/>
        <v>#REF!</v>
      </c>
      <c r="I143" s="9" t="e">
        <f t="shared" ca="1" si="110"/>
        <v>#REF!</v>
      </c>
      <c r="J143" s="11" t="e">
        <f t="shared" ca="1" si="117"/>
        <v>#REF!</v>
      </c>
      <c r="K143" s="7" t="e">
        <f t="shared" ca="1" si="118"/>
        <v>#REF!</v>
      </c>
      <c r="L143" s="7" t="e">
        <f t="shared" ca="1" si="119"/>
        <v>#REF!</v>
      </c>
      <c r="N143">
        <v>12</v>
      </c>
      <c r="O143" s="7" t="str">
        <f t="shared" ca="1" si="120"/>
        <v/>
      </c>
      <c r="P143" s="7" t="str">
        <f t="shared" ca="1" si="121"/>
        <v/>
      </c>
      <c r="Q143" s="8" t="e">
        <f t="shared" ca="1" si="122"/>
        <v>#REF!</v>
      </c>
      <c r="R143" s="9" t="e">
        <f t="shared" ca="1" si="123"/>
        <v>#REF!</v>
      </c>
      <c r="S143" s="10" t="e">
        <f t="shared" ca="1" si="130"/>
        <v>#REF!</v>
      </c>
      <c r="T143" s="9" t="e">
        <f t="shared" ca="1" si="124"/>
        <v>#REF!</v>
      </c>
      <c r="U143" s="10" t="e">
        <f t="shared" ca="1" si="131"/>
        <v>#REF!</v>
      </c>
      <c r="V143" s="9" t="e">
        <f t="shared" ca="1" si="111"/>
        <v>#REF!</v>
      </c>
      <c r="W143" s="11" t="e">
        <f t="shared" ca="1" si="125"/>
        <v>#REF!</v>
      </c>
      <c r="X143" s="7" t="e">
        <f t="shared" ca="1" si="126"/>
        <v>#REF!</v>
      </c>
      <c r="Y143" s="7" t="e">
        <f t="shared" ca="1" si="127"/>
        <v>#REF!</v>
      </c>
    </row>
    <row r="144" spans="1:25" x14ac:dyDescent="0.3">
      <c r="A144">
        <v>13</v>
      </c>
      <c r="B144" s="7" t="e">
        <f t="shared" ca="1" si="112"/>
        <v>#REF!</v>
      </c>
      <c r="C144" s="7" t="e">
        <f t="shared" ca="1" si="113"/>
        <v>#REF!</v>
      </c>
      <c r="D144" s="8" t="e">
        <f t="shared" ca="1" si="114"/>
        <v>#REF!</v>
      </c>
      <c r="E144" s="9" t="e">
        <f t="shared" ca="1" si="115"/>
        <v>#REF!</v>
      </c>
      <c r="F144" s="10" t="e">
        <f t="shared" ca="1" si="128"/>
        <v>#REF!</v>
      </c>
      <c r="G144" s="9" t="e">
        <f t="shared" ca="1" si="116"/>
        <v>#REF!</v>
      </c>
      <c r="H144" s="10" t="e">
        <f t="shared" ca="1" si="129"/>
        <v>#REF!</v>
      </c>
      <c r="I144" s="9" t="e">
        <f t="shared" ca="1" si="110"/>
        <v>#REF!</v>
      </c>
      <c r="J144" s="11" t="e">
        <f t="shared" ca="1" si="117"/>
        <v>#REF!</v>
      </c>
      <c r="K144" s="7" t="e">
        <f t="shared" ca="1" si="118"/>
        <v>#REF!</v>
      </c>
      <c r="L144" s="7" t="e">
        <f t="shared" ca="1" si="119"/>
        <v>#REF!</v>
      </c>
      <c r="N144">
        <v>13</v>
      </c>
      <c r="O144" s="7" t="str">
        <f t="shared" ca="1" si="120"/>
        <v/>
      </c>
      <c r="P144" s="7" t="str">
        <f t="shared" ca="1" si="121"/>
        <v/>
      </c>
      <c r="Q144" s="8" t="e">
        <f t="shared" ca="1" si="122"/>
        <v>#REF!</v>
      </c>
      <c r="R144" s="9" t="e">
        <f t="shared" ca="1" si="123"/>
        <v>#REF!</v>
      </c>
      <c r="S144" s="10" t="e">
        <f t="shared" ca="1" si="130"/>
        <v>#REF!</v>
      </c>
      <c r="T144" s="9" t="e">
        <f t="shared" ca="1" si="124"/>
        <v>#REF!</v>
      </c>
      <c r="U144" s="10" t="e">
        <f t="shared" ca="1" si="131"/>
        <v>#REF!</v>
      </c>
      <c r="V144" s="9" t="e">
        <f t="shared" ca="1" si="111"/>
        <v>#REF!</v>
      </c>
      <c r="W144" s="11" t="e">
        <f t="shared" ca="1" si="125"/>
        <v>#REF!</v>
      </c>
      <c r="X144" s="7" t="e">
        <f t="shared" ca="1" si="126"/>
        <v>#REF!</v>
      </c>
      <c r="Y144" s="7" t="e">
        <f t="shared" ca="1" si="127"/>
        <v>#REF!</v>
      </c>
    </row>
    <row r="145" spans="1:25" x14ac:dyDescent="0.3">
      <c r="A145">
        <v>14</v>
      </c>
      <c r="B145" s="7" t="e">
        <f t="shared" ca="1" si="112"/>
        <v>#REF!</v>
      </c>
      <c r="C145" s="7" t="e">
        <f t="shared" ca="1" si="113"/>
        <v>#REF!</v>
      </c>
      <c r="D145" s="8" t="e">
        <f t="shared" ca="1" si="114"/>
        <v>#REF!</v>
      </c>
      <c r="E145" s="9" t="e">
        <f t="shared" ca="1" si="115"/>
        <v>#REF!</v>
      </c>
      <c r="F145" s="10" t="e">
        <f t="shared" ca="1" si="128"/>
        <v>#REF!</v>
      </c>
      <c r="G145" s="9" t="e">
        <f t="shared" ca="1" si="116"/>
        <v>#REF!</v>
      </c>
      <c r="H145" s="10" t="e">
        <f t="shared" ca="1" si="129"/>
        <v>#REF!</v>
      </c>
      <c r="I145" s="9" t="e">
        <f t="shared" ca="1" si="110"/>
        <v>#REF!</v>
      </c>
      <c r="J145" s="11" t="e">
        <f t="shared" ca="1" si="117"/>
        <v>#REF!</v>
      </c>
      <c r="K145" s="7" t="e">
        <f t="shared" ca="1" si="118"/>
        <v>#REF!</v>
      </c>
      <c r="L145" s="7" t="e">
        <f t="shared" ca="1" si="119"/>
        <v>#REF!</v>
      </c>
      <c r="N145">
        <v>14</v>
      </c>
      <c r="O145" s="7" t="str">
        <f t="shared" ca="1" si="120"/>
        <v/>
      </c>
      <c r="P145" s="7" t="str">
        <f t="shared" ca="1" si="121"/>
        <v/>
      </c>
      <c r="Q145" s="8" t="e">
        <f t="shared" ca="1" si="122"/>
        <v>#REF!</v>
      </c>
      <c r="R145" s="9" t="e">
        <f t="shared" ca="1" si="123"/>
        <v>#REF!</v>
      </c>
      <c r="S145" s="10" t="e">
        <f t="shared" ca="1" si="130"/>
        <v>#REF!</v>
      </c>
      <c r="T145" s="9" t="e">
        <f t="shared" ca="1" si="124"/>
        <v>#REF!</v>
      </c>
      <c r="U145" s="10" t="e">
        <f t="shared" ca="1" si="131"/>
        <v>#REF!</v>
      </c>
      <c r="V145" s="9" t="e">
        <f t="shared" ca="1" si="111"/>
        <v>#REF!</v>
      </c>
      <c r="W145" s="11" t="e">
        <f t="shared" ca="1" si="125"/>
        <v>#REF!</v>
      </c>
      <c r="X145" s="7" t="e">
        <f t="shared" ca="1" si="126"/>
        <v>#REF!</v>
      </c>
      <c r="Y145" s="7" t="e">
        <f t="shared" ca="1" si="127"/>
        <v>#REF!</v>
      </c>
    </row>
    <row r="146" spans="1:25" x14ac:dyDescent="0.3">
      <c r="A146">
        <v>15</v>
      </c>
      <c r="B146" s="7" t="e">
        <f t="shared" ca="1" si="112"/>
        <v>#REF!</v>
      </c>
      <c r="C146" s="7" t="e">
        <f t="shared" ca="1" si="113"/>
        <v>#REF!</v>
      </c>
      <c r="D146" s="8" t="e">
        <f t="shared" ca="1" si="114"/>
        <v>#REF!</v>
      </c>
      <c r="E146" s="9" t="e">
        <f t="shared" ca="1" si="115"/>
        <v>#REF!</v>
      </c>
      <c r="F146" s="10" t="e">
        <f t="shared" ca="1" si="128"/>
        <v>#REF!</v>
      </c>
      <c r="G146" s="9" t="e">
        <f t="shared" ca="1" si="116"/>
        <v>#REF!</v>
      </c>
      <c r="H146" s="10" t="e">
        <f t="shared" ca="1" si="129"/>
        <v>#REF!</v>
      </c>
      <c r="I146" s="9" t="e">
        <f t="shared" ca="1" si="110"/>
        <v>#REF!</v>
      </c>
      <c r="J146" s="11" t="e">
        <f t="shared" ca="1" si="117"/>
        <v>#REF!</v>
      </c>
      <c r="K146" s="7" t="e">
        <f t="shared" ca="1" si="118"/>
        <v>#REF!</v>
      </c>
      <c r="L146" s="7" t="e">
        <f t="shared" ca="1" si="119"/>
        <v>#REF!</v>
      </c>
      <c r="N146">
        <v>15</v>
      </c>
      <c r="O146" s="7" t="str">
        <f t="shared" ca="1" si="120"/>
        <v/>
      </c>
      <c r="P146" s="7" t="str">
        <f t="shared" ca="1" si="121"/>
        <v/>
      </c>
      <c r="Q146" s="8" t="e">
        <f t="shared" ca="1" si="122"/>
        <v>#REF!</v>
      </c>
      <c r="R146" s="9" t="e">
        <f t="shared" ca="1" si="123"/>
        <v>#REF!</v>
      </c>
      <c r="S146" s="10" t="e">
        <f t="shared" ca="1" si="130"/>
        <v>#REF!</v>
      </c>
      <c r="T146" s="9" t="e">
        <f t="shared" ca="1" si="124"/>
        <v>#REF!</v>
      </c>
      <c r="U146" s="10" t="e">
        <f t="shared" ca="1" si="131"/>
        <v>#REF!</v>
      </c>
      <c r="V146" s="9" t="e">
        <f t="shared" ca="1" si="111"/>
        <v>#REF!</v>
      </c>
      <c r="W146" s="11" t="e">
        <f t="shared" ca="1" si="125"/>
        <v>#REF!</v>
      </c>
      <c r="X146" s="7" t="e">
        <f t="shared" ca="1" si="126"/>
        <v>#REF!</v>
      </c>
      <c r="Y146" s="7" t="e">
        <f t="shared" ca="1" si="127"/>
        <v>#REF!</v>
      </c>
    </row>
    <row r="147" spans="1:25" x14ac:dyDescent="0.3">
      <c r="A147">
        <v>16</v>
      </c>
      <c r="B147" s="7" t="e">
        <f t="shared" ca="1" si="112"/>
        <v>#REF!</v>
      </c>
      <c r="C147" s="7" t="e">
        <f t="shared" ca="1" si="113"/>
        <v>#REF!</v>
      </c>
      <c r="D147" s="8" t="e">
        <f t="shared" ca="1" si="114"/>
        <v>#REF!</v>
      </c>
      <c r="E147" s="9" t="e">
        <f t="shared" ca="1" si="115"/>
        <v>#REF!</v>
      </c>
      <c r="F147" s="10" t="e">
        <f t="shared" ca="1" si="128"/>
        <v>#REF!</v>
      </c>
      <c r="G147" s="9" t="e">
        <f t="shared" ca="1" si="116"/>
        <v>#REF!</v>
      </c>
      <c r="H147" s="10" t="e">
        <f t="shared" ca="1" si="129"/>
        <v>#REF!</v>
      </c>
      <c r="I147" s="9" t="e">
        <f t="shared" ca="1" si="110"/>
        <v>#REF!</v>
      </c>
      <c r="J147" s="11" t="e">
        <f t="shared" ca="1" si="117"/>
        <v>#REF!</v>
      </c>
      <c r="K147" s="7" t="e">
        <f t="shared" ca="1" si="118"/>
        <v>#REF!</v>
      </c>
      <c r="L147" s="7" t="e">
        <f t="shared" ca="1" si="119"/>
        <v>#REF!</v>
      </c>
      <c r="N147">
        <v>16</v>
      </c>
      <c r="O147" s="7" t="str">
        <f t="shared" ca="1" si="120"/>
        <v/>
      </c>
      <c r="P147" s="7" t="str">
        <f t="shared" ca="1" si="121"/>
        <v/>
      </c>
      <c r="Q147" s="8" t="e">
        <f t="shared" ca="1" si="122"/>
        <v>#REF!</v>
      </c>
      <c r="R147" s="9" t="e">
        <f t="shared" ca="1" si="123"/>
        <v>#REF!</v>
      </c>
      <c r="S147" s="10" t="e">
        <f t="shared" ca="1" si="130"/>
        <v>#REF!</v>
      </c>
      <c r="T147" s="9" t="e">
        <f t="shared" ca="1" si="124"/>
        <v>#REF!</v>
      </c>
      <c r="U147" s="10" t="e">
        <f t="shared" ca="1" si="131"/>
        <v>#REF!</v>
      </c>
      <c r="V147" s="9" t="e">
        <f t="shared" ca="1" si="111"/>
        <v>#REF!</v>
      </c>
      <c r="W147" s="11" t="e">
        <f t="shared" ca="1" si="125"/>
        <v>#REF!</v>
      </c>
      <c r="X147" s="7" t="e">
        <f t="shared" ca="1" si="126"/>
        <v>#REF!</v>
      </c>
      <c r="Y147" s="7" t="e">
        <f t="shared" ca="1" si="127"/>
        <v>#REF!</v>
      </c>
    </row>
    <row r="148" spans="1:25" x14ac:dyDescent="0.3">
      <c r="A148">
        <v>17</v>
      </c>
      <c r="B148" s="7" t="e">
        <f t="shared" ca="1" si="112"/>
        <v>#REF!</v>
      </c>
      <c r="C148" s="7" t="e">
        <f t="shared" ca="1" si="113"/>
        <v>#REF!</v>
      </c>
      <c r="D148" s="8" t="e">
        <f t="shared" ca="1" si="114"/>
        <v>#REF!</v>
      </c>
      <c r="E148" s="9" t="e">
        <f t="shared" ca="1" si="115"/>
        <v>#REF!</v>
      </c>
      <c r="F148" s="10" t="e">
        <f t="shared" ca="1" si="128"/>
        <v>#REF!</v>
      </c>
      <c r="G148" s="9" t="e">
        <f t="shared" ca="1" si="116"/>
        <v>#REF!</v>
      </c>
      <c r="H148" s="10" t="e">
        <f t="shared" ca="1" si="129"/>
        <v>#REF!</v>
      </c>
      <c r="I148" s="9" t="e">
        <f t="shared" ca="1" si="110"/>
        <v>#REF!</v>
      </c>
      <c r="J148" s="11" t="e">
        <f t="shared" ca="1" si="117"/>
        <v>#REF!</v>
      </c>
      <c r="K148" s="7" t="e">
        <f t="shared" ca="1" si="118"/>
        <v>#REF!</v>
      </c>
      <c r="L148" s="7" t="e">
        <f t="shared" ca="1" si="119"/>
        <v>#REF!</v>
      </c>
      <c r="N148">
        <v>17</v>
      </c>
      <c r="O148" s="7" t="str">
        <f t="shared" ca="1" si="120"/>
        <v/>
      </c>
      <c r="P148" s="7" t="str">
        <f t="shared" ca="1" si="121"/>
        <v/>
      </c>
      <c r="Q148" s="8" t="e">
        <f t="shared" ca="1" si="122"/>
        <v>#REF!</v>
      </c>
      <c r="R148" s="9" t="e">
        <f t="shared" ca="1" si="123"/>
        <v>#REF!</v>
      </c>
      <c r="S148" s="10" t="e">
        <f t="shared" ca="1" si="130"/>
        <v>#REF!</v>
      </c>
      <c r="T148" s="9" t="e">
        <f t="shared" ca="1" si="124"/>
        <v>#REF!</v>
      </c>
      <c r="U148" s="10" t="e">
        <f t="shared" ca="1" si="131"/>
        <v>#REF!</v>
      </c>
      <c r="V148" s="9" t="e">
        <f t="shared" ca="1" si="111"/>
        <v>#REF!</v>
      </c>
      <c r="W148" s="11" t="e">
        <f t="shared" ca="1" si="125"/>
        <v>#REF!</v>
      </c>
      <c r="X148" s="7" t="e">
        <f t="shared" ca="1" si="126"/>
        <v>#REF!</v>
      </c>
      <c r="Y148" s="7" t="e">
        <f t="shared" ca="1" si="127"/>
        <v>#REF!</v>
      </c>
    </row>
    <row r="149" spans="1:25" x14ac:dyDescent="0.3">
      <c r="A149">
        <v>18</v>
      </c>
      <c r="B149" s="7" t="e">
        <f t="shared" ca="1" si="112"/>
        <v>#REF!</v>
      </c>
      <c r="C149" s="7" t="e">
        <f t="shared" ca="1" si="113"/>
        <v>#REF!</v>
      </c>
      <c r="D149" s="8" t="e">
        <f ca="1">IF(G149="Halved","Shared "&amp;F149&amp;" Skin"&amp;IF(F149=1,"","s"),IF(E149=0,"","Won "&amp;E149&amp;" Skin"&amp;IF(E149=1,"","s")))</f>
        <v>#REF!</v>
      </c>
      <c r="E149" s="9" t="e">
        <f ca="1">IF(G149=OFFSET(B149,0-A149,0,1,1),F149,IF(G149="Halved",F149/2,0))</f>
        <v>#REF!</v>
      </c>
      <c r="F149" s="10" t="e">
        <f t="shared" ca="1" si="128"/>
        <v>#REF!</v>
      </c>
      <c r="G149" s="9" t="e">
        <f t="shared" ca="1" si="116"/>
        <v>#REF!</v>
      </c>
      <c r="H149" s="10" t="e">
        <f t="shared" ca="1" si="129"/>
        <v>#REF!</v>
      </c>
      <c r="I149" s="9" t="e">
        <f ca="1">IF(G149=OFFSET(L149,0-A149,0,1,1),H149,IF(G149="Halved",H149/2,0))</f>
        <v>#REF!</v>
      </c>
      <c r="J149" s="11" t="e">
        <f ca="1">IF(G149="Halved","Shared "&amp;H149&amp;" Skin"&amp;IF(H149=1,"","s"),IF(I149=0,"","Won "&amp;I149&amp;" Skin"&amp;IF(I149=1,"","s")))</f>
        <v>#REF!</v>
      </c>
      <c r="K149" s="7" t="e">
        <f t="shared" ca="1" si="118"/>
        <v>#REF!</v>
      </c>
      <c r="L149" s="7" t="e">
        <f t="shared" ca="1" si="119"/>
        <v>#REF!</v>
      </c>
      <c r="N149">
        <v>18</v>
      </c>
      <c r="O149" s="7" t="str">
        <f t="shared" ca="1" si="120"/>
        <v/>
      </c>
      <c r="P149" s="7" t="str">
        <f t="shared" ca="1" si="121"/>
        <v/>
      </c>
      <c r="Q149" s="8" t="e">
        <f ca="1">IF(T149="Halved","Shared "&amp;S149&amp;" Skin"&amp;IF(S149=1,"","s"),IF(R149=0,"","Won "&amp;R149&amp;" Skin"&amp;IF(R149=1,"","s")))</f>
        <v>#REF!</v>
      </c>
      <c r="R149" s="9" t="e">
        <f ca="1">IF(T149=OFFSET(O149,0-N149,0,1,1),S149,IF(T149="Halved",S149/2,0))</f>
        <v>#REF!</v>
      </c>
      <c r="S149" s="10" t="e">
        <f t="shared" ca="1" si="130"/>
        <v>#REF!</v>
      </c>
      <c r="T149" s="9" t="e">
        <f t="shared" ca="1" si="124"/>
        <v>#REF!</v>
      </c>
      <c r="U149" s="10" t="e">
        <f t="shared" ca="1" si="131"/>
        <v>#REF!</v>
      </c>
      <c r="V149" s="9" t="e">
        <f ca="1">IF(T149=OFFSET(Y149,0-N149,0,1,1),U149,IF(T149="Halved",U149/2,0))</f>
        <v>#REF!</v>
      </c>
      <c r="W149" s="11" t="e">
        <f ca="1">IF(T149="Halved","Shared "&amp;U149&amp;" Skin"&amp;IF(U149=1,"","s"),IF(V149=0,"","Won "&amp;V149&amp;" Skin"&amp;IF(V149=1,"","s")))</f>
        <v>#REF!</v>
      </c>
      <c r="X149" s="7" t="e">
        <f t="shared" ca="1" si="126"/>
        <v>#REF!</v>
      </c>
      <c r="Y149" s="7" t="e">
        <f t="shared" ca="1" si="127"/>
        <v>#REF!</v>
      </c>
    </row>
    <row r="150" spans="1:25" x14ac:dyDescent="0.3">
      <c r="A150" s="213" t="s">
        <v>46</v>
      </c>
      <c r="B150" s="213"/>
      <c r="C150" s="12"/>
      <c r="D150" s="13" t="e">
        <f ca="1">"Won "&amp;E150&amp;" Skins"</f>
        <v>#REF!</v>
      </c>
      <c r="E150" s="14" t="e">
        <f ca="1">SUM(E132:E149)</f>
        <v>#REF!</v>
      </c>
      <c r="F150" s="15"/>
      <c r="G150" s="15"/>
      <c r="H150" s="15"/>
      <c r="I150" s="14" t="e">
        <f ca="1">SUM(I132:I149)</f>
        <v>#REF!</v>
      </c>
      <c r="J150" s="16" t="e">
        <f ca="1">"Won "&amp;I150&amp;" Skins"</f>
        <v>#REF!</v>
      </c>
      <c r="K150" s="12"/>
      <c r="L150" s="12"/>
      <c r="N150" s="213" t="s">
        <v>46</v>
      </c>
      <c r="O150" s="213"/>
      <c r="P150" s="12"/>
      <c r="Q150" s="13" t="e">
        <f ca="1">"Won "&amp;R150&amp;" Skins"</f>
        <v>#REF!</v>
      </c>
      <c r="R150" s="14" t="e">
        <f ca="1">SUM(R132:R149)</f>
        <v>#REF!</v>
      </c>
      <c r="S150" s="15"/>
      <c r="T150" s="15"/>
      <c r="U150" s="15"/>
      <c r="V150" s="14" t="e">
        <f ca="1">SUM(V132:V149)</f>
        <v>#REF!</v>
      </c>
      <c r="W150" s="16" t="e">
        <f ca="1">"Won "&amp;V150&amp;" Skins"</f>
        <v>#REF!</v>
      </c>
      <c r="X150" s="12"/>
      <c r="Y150" s="12"/>
    </row>
    <row r="153" spans="1:25" ht="21" x14ac:dyDescent="0.4">
      <c r="A153" s="211" t="s">
        <v>177</v>
      </c>
      <c r="B153" s="211"/>
      <c r="C153" s="211"/>
      <c r="D153" s="211"/>
      <c r="E153" s="211"/>
      <c r="F153" s="211"/>
      <c r="G153" s="211"/>
      <c r="H153" s="211"/>
      <c r="I153" s="211"/>
      <c r="J153" s="211"/>
      <c r="K153" s="211"/>
      <c r="L153" s="211"/>
      <c r="N153" s="211" t="s">
        <v>177</v>
      </c>
      <c r="O153" s="211"/>
      <c r="P153" s="211"/>
      <c r="Q153" s="211"/>
      <c r="R153" s="211"/>
      <c r="S153" s="211"/>
      <c r="T153" s="211"/>
      <c r="U153" s="211"/>
      <c r="V153" s="211"/>
      <c r="W153" s="211"/>
      <c r="X153" s="211"/>
      <c r="Y153" s="211"/>
    </row>
    <row r="155" spans="1:25" x14ac:dyDescent="0.3">
      <c r="A155" s="212" t="s">
        <v>45</v>
      </c>
      <c r="B155" s="212"/>
      <c r="C155" s="212"/>
      <c r="D155" s="212"/>
      <c r="E155" s="212"/>
      <c r="F155" s="212"/>
      <c r="G155" s="212"/>
      <c r="H155" s="212"/>
      <c r="I155" s="212"/>
      <c r="J155" s="212"/>
      <c r="K155" s="212"/>
      <c r="L155" s="212"/>
      <c r="N155" s="212" t="s">
        <v>49</v>
      </c>
      <c r="O155" s="212"/>
      <c r="P155" s="212"/>
      <c r="Q155" s="212"/>
      <c r="R155" s="212"/>
      <c r="S155" s="212"/>
      <c r="T155" s="212"/>
      <c r="U155" s="212"/>
      <c r="V155" s="212"/>
      <c r="W155" s="212"/>
      <c r="X155" s="212"/>
      <c r="Y155" s="212"/>
    </row>
    <row r="156" spans="1:25" x14ac:dyDescent="0.3">
      <c r="A156" s="4" t="s">
        <v>44</v>
      </c>
      <c r="B156" s="5" t="s">
        <v>73</v>
      </c>
      <c r="C156" s="6" t="s">
        <v>78</v>
      </c>
      <c r="D156" s="6" t="s">
        <v>47</v>
      </c>
      <c r="E156" s="6" t="s">
        <v>46</v>
      </c>
      <c r="F156" s="4" t="s">
        <v>17</v>
      </c>
      <c r="G156" s="6" t="s">
        <v>66</v>
      </c>
      <c r="H156" s="4" t="s">
        <v>17</v>
      </c>
      <c r="I156" s="6" t="s">
        <v>46</v>
      </c>
      <c r="J156" s="6" t="s">
        <v>47</v>
      </c>
      <c r="K156" s="6" t="s">
        <v>78</v>
      </c>
      <c r="L156" s="5" t="s">
        <v>73</v>
      </c>
      <c r="N156" s="4" t="s">
        <v>44</v>
      </c>
      <c r="O156" s="5" t="s">
        <v>73</v>
      </c>
      <c r="P156" s="6" t="s">
        <v>78</v>
      </c>
      <c r="Q156" s="6" t="s">
        <v>47</v>
      </c>
      <c r="R156" s="6" t="s">
        <v>46</v>
      </c>
      <c r="S156" s="4" t="s">
        <v>17</v>
      </c>
      <c r="T156" s="6" t="s">
        <v>66</v>
      </c>
      <c r="U156" s="4" t="s">
        <v>17</v>
      </c>
      <c r="V156" s="6" t="s">
        <v>46</v>
      </c>
      <c r="W156" s="6" t="s">
        <v>47</v>
      </c>
      <c r="X156" s="6" t="s">
        <v>78</v>
      </c>
      <c r="Y156" s="5" t="s">
        <v>73</v>
      </c>
    </row>
    <row r="157" spans="1:25" x14ac:dyDescent="0.3">
      <c r="A157">
        <v>1</v>
      </c>
      <c r="B157" s="7" t="e">
        <f ca="1">INDIRECT("'"&amp;SUBSTITUTE(OFFSET(B157,0-A157,0,1,1),"'","''")&amp;"'!$I$"&amp;A157+10)</f>
        <v>#VALUE!</v>
      </c>
      <c r="C157" s="7" t="e">
        <f ca="1">INDIRECT("'"&amp;SUBSTITUTE(OFFSET(B157,0-A157,0,1,1),"'","''")&amp;"'!$J$"&amp;A157+10)</f>
        <v>#VALUE!</v>
      </c>
      <c r="D157" s="8" t="e">
        <f ca="1">IF(OR(LEFT(D156,3)="Won",LEFT(D156,4)="Lost",D156=""),"",IF(F157=0,"All Square",IF(F157&gt;(18-A157),"Won "&amp;F157&amp;" &amp; "&amp;(18-A157),IF(F157&lt;(A157-18),"Lost "&amp;-F157&amp;" &amp; "&amp;(18-A157),IF(F157&gt;0,F157&amp;" Up",-F157&amp;" Down")))))</f>
        <v>#VALUE!</v>
      </c>
      <c r="E157" s="9" t="e">
        <f ca="1">IF(OR(LEFT(D157,3)="Won",LEFT(D157,4)="Lost",D157="Halved"),"Result","")</f>
        <v>#VALUE!</v>
      </c>
      <c r="F157" s="10" t="e">
        <f ca="1">IF(G157="Halved",0,IF(G157=OFFSET(B157,0-A157,0,1,1),1,-1))</f>
        <v>#VALUE!</v>
      </c>
      <c r="G157" s="9" t="e">
        <f ca="1">IF(B157=L157,IF(C157=K157,"Halved",IF(C157&gt;K157,OFFSET(B157,0-A157,0,1,1),OFFSET(L157,0-A157,0,1,1))),IF(B157&gt;L157,OFFSET(B157,0-A157,0,1,1),OFFSET(L157,0-A157,0,1,1)))</f>
        <v>#VALUE!</v>
      </c>
      <c r="H157" s="10" t="e">
        <f ca="1">IF(G157="Halved",0,IF(G157=OFFSET(L157,0-A157,0,1,1),1,-1))</f>
        <v>#VALUE!</v>
      </c>
      <c r="I157" s="9" t="e">
        <f ca="1">IF(OR(LEFT(J157,3)="Won",LEFT(J157,4)="Lost",J157="Halved"),"Result","")</f>
        <v>#VALUE!</v>
      </c>
      <c r="J157" s="11" t="e">
        <f ca="1">IF(OR(LEFT(J156,3)="Won",LEFT(J156,4)="Lost",J156=""),"",IF(H157=0,"All Square",IF(H157&gt;(18-A157),"Won "&amp;H157&amp;" &amp; "&amp;(18-A157),IF(H157&lt;(A157-18),"Lost "&amp;-H157&amp;" &amp; "&amp;(18-A157),IF(H157&gt;0,H157&amp;" Up",-H157&amp;" Down")))))</f>
        <v>#VALUE!</v>
      </c>
      <c r="K157" s="7" t="e">
        <f ca="1">INDIRECT("'"&amp;SUBSTITUTE(OFFSET(L157,0-A157,0,1,1),"'","''")&amp;"'!$J$"&amp;A157+10)</f>
        <v>#VALUE!</v>
      </c>
      <c r="L157" s="7" t="e">
        <f ca="1">INDIRECT("'"&amp;SUBSTITUTE(OFFSET(L157,0-A157,0,1,1),"'","''")&amp;"'!$I$"&amp;A157+10)</f>
        <v>#VALUE!</v>
      </c>
      <c r="N157">
        <v>1</v>
      </c>
      <c r="O157" s="7" t="e">
        <f ca="1">INDIRECT("'"&amp;SUBSTITUTE(OFFSET(O157,0-N157,0,1,1),"'","''")&amp;"'!$S$"&amp;N157+10)</f>
        <v>#VALUE!</v>
      </c>
      <c r="P157" s="7" t="e">
        <f ca="1">INDIRECT("'"&amp;SUBSTITUTE(OFFSET(O157,0-N157,0,1,1),"'","''")&amp;"'!$T$"&amp;N157+10)</f>
        <v>#VALUE!</v>
      </c>
      <c r="Q157" s="8" t="e">
        <f ca="1">IF(OR(LEFT(Q156,3)="Won",LEFT(Q156,4)="Lost",Q156=""),"",IF(S157=0,"All Square",IF(S157&gt;(18-N157),"Won "&amp;S157&amp;" &amp; "&amp;(18-N157),IF(S157&lt;(N157-18),"Lost "&amp;-S157&amp;" &amp; "&amp;(18-N157),IF(S157&gt;0,S157&amp;" Up",-S157&amp;" Down")))))</f>
        <v>#VALUE!</v>
      </c>
      <c r="R157" s="9" t="e">
        <f ca="1">IF(OR(LEFT(Q157,3)="Won",LEFT(Q157,4)="Lost",Q157="Halved"),"Result","")</f>
        <v>#VALUE!</v>
      </c>
      <c r="S157" s="10" t="e">
        <f ca="1">IF(T157="Halved",0,IF(T157=OFFSET(O157,0-N157,0,1,1),1,-1))</f>
        <v>#VALUE!</v>
      </c>
      <c r="T157" s="9" t="e">
        <f ca="1">IF(O157=Y157,IF(P157=X157,"Halved",IF(P157&gt;X157,OFFSET(O157,0-N157,0,1,1),OFFSET(Y157,0-N157,0,1,1))),IF(O157&gt;Y157,OFFSET(O157,0-N157,0,1,1),OFFSET(Y157,0-N157,0,1,1)))</f>
        <v>#VALUE!</v>
      </c>
      <c r="U157" s="10" t="e">
        <f ca="1">IF(T157="Halved",0,IF(T157=OFFSET(Y157,0-N157,0,1,1),1,-1))</f>
        <v>#VALUE!</v>
      </c>
      <c r="V157" s="9" t="e">
        <f ca="1">IF(OR(LEFT(W157,3)="Won",LEFT(W157,4)="Lost",W157="Halved"),"Result","")</f>
        <v>#VALUE!</v>
      </c>
      <c r="W157" s="11" t="e">
        <f ca="1">IF(OR(LEFT(W156,3)="Won",LEFT(W156,4)="Lost",W156=""),"",IF(U157=0,"All Square",IF(U157&gt;(18-N157),"Won "&amp;U157&amp;" &amp; "&amp;(18-N157),IF(U157&lt;(N157-18),"Lost "&amp;-U157&amp;" &amp; "&amp;(18-N157),IF(U157&gt;0,U157&amp;" Up",-U157&amp;" Down")))))</f>
        <v>#VALUE!</v>
      </c>
      <c r="X157" s="7" t="e">
        <f ca="1">INDIRECT("'"&amp;SUBSTITUTE(OFFSET(Y157,0-N157,0,1,1),"'","''")&amp;"'!$T$"&amp;N157+10)</f>
        <v>#VALUE!</v>
      </c>
      <c r="Y157" s="7" t="e">
        <f ca="1">INDIRECT("'"&amp;SUBSTITUTE(OFFSET(Y157,0-N157,0,1,1),"'","''")&amp;"'!$S$"&amp;N157+10)</f>
        <v>#VALUE!</v>
      </c>
    </row>
    <row r="158" spans="1:25" x14ac:dyDescent="0.3">
      <c r="A158">
        <v>2</v>
      </c>
      <c r="B158" s="7" t="e">
        <f t="shared" ref="B158:B174" ca="1" si="132">INDIRECT("'"&amp;SUBSTITUTE(OFFSET(B158,0-A158,0,1,1),"'","''")&amp;"'!$I$"&amp;A158+10)</f>
        <v>#VALUE!</v>
      </c>
      <c r="C158" s="7" t="e">
        <f t="shared" ref="C158:C174" ca="1" si="133">INDIRECT("'"&amp;SUBSTITUTE(OFFSET(B158,0-A158,0,1,1),"'","''")&amp;"'!$J$"&amp;A158+10)</f>
        <v>#VALUE!</v>
      </c>
      <c r="D158" s="8" t="e">
        <f t="shared" ref="D158:D173" ca="1" si="134">IF(OR(LEFT(D157,3)="Won",LEFT(D157,4)="Lost",D157=""),"",IF(F158=0,"All Square",IF(F158&gt;(18-A158),"Won "&amp;F158&amp;" &amp; "&amp;(18-A158),IF(F158&lt;(A158-18),"Lost "&amp;-F158&amp;" &amp; "&amp;(18-A158),IF(F158&gt;0,F158&amp;" Up",-F158&amp;" Down")))))</f>
        <v>#VALUE!</v>
      </c>
      <c r="E158" s="9" t="e">
        <f t="shared" ref="E158:E173" ca="1" si="135">IF(OR(LEFT(D158,3)="Won",LEFT(D158,4)="Lost",D158="Halved"),"Result","")</f>
        <v>#VALUE!</v>
      </c>
      <c r="F158" s="10" t="e">
        <f ca="1">IF(G158="Halved",F157,IF(G158=OFFSET(B158,0-A158,0,1,1),F157+1,F157-1))</f>
        <v>#VALUE!</v>
      </c>
      <c r="G158" s="9" t="e">
        <f t="shared" ref="G158:G174" ca="1" si="136">IF(B158=L158,IF(C158=K158,"Halved",IF(C158&gt;K158,OFFSET(B158,0-A158,0,1,1),OFFSET(L158,0-A158,0,1,1))),IF(B158&gt;L158,OFFSET(B158,0-A158,0,1,1),OFFSET(L158,0-A158,0,1,1)))</f>
        <v>#VALUE!</v>
      </c>
      <c r="H158" s="10" t="e">
        <f t="shared" ref="H158:H174" ca="1" si="137">IF(G158="Halved",H157,IF(G158=OFFSET(L158,0-A158,0,1,1),H157+1,H157-1))</f>
        <v>#VALUE!</v>
      </c>
      <c r="I158" s="9" t="e">
        <f t="shared" ref="I158:I174" ca="1" si="138">IF(OR(LEFT(J158,3)="Won",LEFT(J158,4)="Lost",J158="Halved"),"Result","")</f>
        <v>#VALUE!</v>
      </c>
      <c r="J158" s="11" t="e">
        <f t="shared" ref="J158:J173" ca="1" si="139">IF(OR(LEFT(J157,3)="Won",LEFT(J157,4)="Lost",J157=""),"",IF(H158=0,"All Square",IF(H158&gt;(18-A158),"Won "&amp;H158&amp;" &amp; "&amp;(18-A158),IF(H158&lt;(A158-18),"Lost "&amp;-H158&amp;" &amp; "&amp;(18-A158),IF(H158&gt;0,H158&amp;" Up",-H158&amp;" Down")))))</f>
        <v>#VALUE!</v>
      </c>
      <c r="K158" s="7" t="e">
        <f t="shared" ref="K158:K174" ca="1" si="140">INDIRECT("'"&amp;SUBSTITUTE(OFFSET(L158,0-A158,0,1,1),"'","''")&amp;"'!$J$"&amp;A158+10)</f>
        <v>#VALUE!</v>
      </c>
      <c r="L158" s="7" t="e">
        <f t="shared" ref="L158:L174" ca="1" si="141">INDIRECT("'"&amp;SUBSTITUTE(OFFSET(L158,0-A158,0,1,1),"'","''")&amp;"'!$I$"&amp;A158+10)</f>
        <v>#VALUE!</v>
      </c>
      <c r="N158">
        <v>2</v>
      </c>
      <c r="O158" s="7" t="e">
        <f t="shared" ref="O158:O174" ca="1" si="142">INDIRECT("'"&amp;SUBSTITUTE(OFFSET(O158,0-N158,0,1,1),"'","''")&amp;"'!$S$"&amp;N158+10)</f>
        <v>#VALUE!</v>
      </c>
      <c r="P158" s="7" t="e">
        <f t="shared" ref="P158:P174" ca="1" si="143">INDIRECT("'"&amp;SUBSTITUTE(OFFSET(O158,0-N158,0,1,1),"'","''")&amp;"'!$T$"&amp;N158+10)</f>
        <v>#VALUE!</v>
      </c>
      <c r="Q158" s="8" t="e">
        <f t="shared" ref="Q158:Q173" ca="1" si="144">IF(OR(LEFT(Q157,3)="Won",LEFT(Q157,4)="Lost",Q157=""),"",IF(S158=0,"All Square",IF(S158&gt;(18-N158),"Won "&amp;S158&amp;" &amp; "&amp;(18-N158),IF(S158&lt;(N158-18),"Lost "&amp;-S158&amp;" &amp; "&amp;(18-N158),IF(S158&gt;0,S158&amp;" Up",-S158&amp;" Down")))))</f>
        <v>#VALUE!</v>
      </c>
      <c r="R158" s="9" t="e">
        <f t="shared" ref="R158:R173" ca="1" si="145">IF(OR(LEFT(Q158,3)="Won",LEFT(Q158,4)="Lost",Q158="Halved"),"Result","")</f>
        <v>#VALUE!</v>
      </c>
      <c r="S158" s="10" t="e">
        <f ca="1">IF(T158="Halved",S157,IF(T158=OFFSET(O158,0-N158,0,1,1),S157+1,S157-1))</f>
        <v>#VALUE!</v>
      </c>
      <c r="T158" s="9" t="e">
        <f t="shared" ref="T158:T174" ca="1" si="146">IF(O158=Y158,IF(P158=X158,"Halved",IF(P158&gt;X158,OFFSET(O158,0-N158,0,1,1),OFFSET(Y158,0-N158,0,1,1))),IF(O158&gt;Y158,OFFSET(O158,0-N158,0,1,1),OFFSET(Y158,0-N158,0,1,1)))</f>
        <v>#VALUE!</v>
      </c>
      <c r="U158" s="10" t="e">
        <f t="shared" ref="U158:U174" ca="1" si="147">IF(T158="Halved",U157,IF(T158=OFFSET(Y158,0-N158,0,1,1),U157+1,U157-1))</f>
        <v>#VALUE!</v>
      </c>
      <c r="V158" s="9" t="e">
        <f t="shared" ref="V158:V174" ca="1" si="148">IF(OR(LEFT(W158,3)="Won",LEFT(W158,4)="Lost",W158="Halved"),"Result","")</f>
        <v>#VALUE!</v>
      </c>
      <c r="W158" s="11" t="e">
        <f t="shared" ref="W158:W173" ca="1" si="149">IF(OR(LEFT(W157,3)="Won",LEFT(W157,4)="Lost",W157=""),"",IF(U158=0,"All Square",IF(U158&gt;(18-N158),"Won "&amp;U158&amp;" &amp; "&amp;(18-N158),IF(U158&lt;(N158-18),"Lost "&amp;-U158&amp;" &amp; "&amp;(18-N158),IF(U158&gt;0,U158&amp;" Up",-U158&amp;" Down")))))</f>
        <v>#VALUE!</v>
      </c>
      <c r="X158" s="7" t="e">
        <f t="shared" ref="X158:X174" ca="1" si="150">INDIRECT("'"&amp;SUBSTITUTE(OFFSET(Y158,0-N158,0,1,1),"'","''")&amp;"'!$T$"&amp;N158+10)</f>
        <v>#VALUE!</v>
      </c>
      <c r="Y158" s="7" t="e">
        <f t="shared" ref="Y158:Y174" ca="1" si="151">INDIRECT("'"&amp;SUBSTITUTE(OFFSET(Y158,0-N158,0,1,1),"'","''")&amp;"'!$S$"&amp;N158+10)</f>
        <v>#VALUE!</v>
      </c>
    </row>
    <row r="159" spans="1:25" x14ac:dyDescent="0.3">
      <c r="A159">
        <v>3</v>
      </c>
      <c r="B159" s="7" t="e">
        <f t="shared" ca="1" si="132"/>
        <v>#VALUE!</v>
      </c>
      <c r="C159" s="7" t="e">
        <f t="shared" ca="1" si="133"/>
        <v>#VALUE!</v>
      </c>
      <c r="D159" s="8" t="e">
        <f t="shared" ca="1" si="134"/>
        <v>#VALUE!</v>
      </c>
      <c r="E159" s="9" t="e">
        <f t="shared" ca="1" si="135"/>
        <v>#VALUE!</v>
      </c>
      <c r="F159" s="10" t="e">
        <f t="shared" ref="F159:F173" ca="1" si="152">IF(G159="Halved",F158,IF(G159=OFFSET(B159,0-A159,0,1,1),F158+1,F158-1))</f>
        <v>#VALUE!</v>
      </c>
      <c r="G159" s="9" t="e">
        <f t="shared" ca="1" si="136"/>
        <v>#VALUE!</v>
      </c>
      <c r="H159" s="10" t="e">
        <f t="shared" ca="1" si="137"/>
        <v>#VALUE!</v>
      </c>
      <c r="I159" s="9" t="e">
        <f t="shared" ca="1" si="138"/>
        <v>#VALUE!</v>
      </c>
      <c r="J159" s="11" t="e">
        <f t="shared" ca="1" si="139"/>
        <v>#VALUE!</v>
      </c>
      <c r="K159" s="7" t="e">
        <f t="shared" ca="1" si="140"/>
        <v>#VALUE!</v>
      </c>
      <c r="L159" s="7" t="e">
        <f t="shared" ca="1" si="141"/>
        <v>#VALUE!</v>
      </c>
      <c r="N159">
        <v>3</v>
      </c>
      <c r="O159" s="7" t="e">
        <f t="shared" ca="1" si="142"/>
        <v>#VALUE!</v>
      </c>
      <c r="P159" s="7" t="e">
        <f t="shared" ca="1" si="143"/>
        <v>#VALUE!</v>
      </c>
      <c r="Q159" s="8" t="e">
        <f t="shared" ca="1" si="144"/>
        <v>#VALUE!</v>
      </c>
      <c r="R159" s="9" t="e">
        <f t="shared" ca="1" si="145"/>
        <v>#VALUE!</v>
      </c>
      <c r="S159" s="10" t="e">
        <f t="shared" ref="S159:S173" ca="1" si="153">IF(T159="Halved",S158,IF(T159=OFFSET(O159,0-N159,0,1,1),S158+1,S158-1))</f>
        <v>#VALUE!</v>
      </c>
      <c r="T159" s="9" t="e">
        <f t="shared" ca="1" si="146"/>
        <v>#VALUE!</v>
      </c>
      <c r="U159" s="10" t="e">
        <f t="shared" ca="1" si="147"/>
        <v>#VALUE!</v>
      </c>
      <c r="V159" s="9" t="e">
        <f t="shared" ca="1" si="148"/>
        <v>#VALUE!</v>
      </c>
      <c r="W159" s="11" t="e">
        <f t="shared" ca="1" si="149"/>
        <v>#VALUE!</v>
      </c>
      <c r="X159" s="7" t="e">
        <f t="shared" ca="1" si="150"/>
        <v>#VALUE!</v>
      </c>
      <c r="Y159" s="7" t="e">
        <f t="shared" ca="1" si="151"/>
        <v>#VALUE!</v>
      </c>
    </row>
    <row r="160" spans="1:25" x14ac:dyDescent="0.3">
      <c r="A160">
        <v>4</v>
      </c>
      <c r="B160" s="7" t="e">
        <f t="shared" ca="1" si="132"/>
        <v>#VALUE!</v>
      </c>
      <c r="C160" s="7" t="e">
        <f t="shared" ca="1" si="133"/>
        <v>#VALUE!</v>
      </c>
      <c r="D160" s="8" t="e">
        <f t="shared" ca="1" si="134"/>
        <v>#VALUE!</v>
      </c>
      <c r="E160" s="9" t="e">
        <f t="shared" ca="1" si="135"/>
        <v>#VALUE!</v>
      </c>
      <c r="F160" s="10" t="e">
        <f t="shared" ca="1" si="152"/>
        <v>#VALUE!</v>
      </c>
      <c r="G160" s="9" t="e">
        <f t="shared" ca="1" si="136"/>
        <v>#VALUE!</v>
      </c>
      <c r="H160" s="10" t="e">
        <f t="shared" ca="1" si="137"/>
        <v>#VALUE!</v>
      </c>
      <c r="I160" s="9" t="e">
        <f t="shared" ca="1" si="138"/>
        <v>#VALUE!</v>
      </c>
      <c r="J160" s="11" t="e">
        <f t="shared" ca="1" si="139"/>
        <v>#VALUE!</v>
      </c>
      <c r="K160" s="7" t="e">
        <f t="shared" ca="1" si="140"/>
        <v>#VALUE!</v>
      </c>
      <c r="L160" s="7" t="e">
        <f t="shared" ca="1" si="141"/>
        <v>#VALUE!</v>
      </c>
      <c r="N160">
        <v>4</v>
      </c>
      <c r="O160" s="7" t="e">
        <f t="shared" ca="1" si="142"/>
        <v>#VALUE!</v>
      </c>
      <c r="P160" s="7" t="e">
        <f t="shared" ca="1" si="143"/>
        <v>#VALUE!</v>
      </c>
      <c r="Q160" s="8" t="e">
        <f t="shared" ca="1" si="144"/>
        <v>#VALUE!</v>
      </c>
      <c r="R160" s="9" t="e">
        <f t="shared" ca="1" si="145"/>
        <v>#VALUE!</v>
      </c>
      <c r="S160" s="10" t="e">
        <f t="shared" ca="1" si="153"/>
        <v>#VALUE!</v>
      </c>
      <c r="T160" s="9" t="e">
        <f t="shared" ca="1" si="146"/>
        <v>#VALUE!</v>
      </c>
      <c r="U160" s="10" t="e">
        <f t="shared" ca="1" si="147"/>
        <v>#VALUE!</v>
      </c>
      <c r="V160" s="9" t="e">
        <f t="shared" ca="1" si="148"/>
        <v>#VALUE!</v>
      </c>
      <c r="W160" s="11" t="e">
        <f t="shared" ca="1" si="149"/>
        <v>#VALUE!</v>
      </c>
      <c r="X160" s="7" t="e">
        <f t="shared" ca="1" si="150"/>
        <v>#VALUE!</v>
      </c>
      <c r="Y160" s="7" t="e">
        <f t="shared" ca="1" si="151"/>
        <v>#VALUE!</v>
      </c>
    </row>
    <row r="161" spans="1:25" x14ac:dyDescent="0.3">
      <c r="A161">
        <v>5</v>
      </c>
      <c r="B161" s="7" t="e">
        <f t="shared" ca="1" si="132"/>
        <v>#VALUE!</v>
      </c>
      <c r="C161" s="7" t="e">
        <f t="shared" ca="1" si="133"/>
        <v>#VALUE!</v>
      </c>
      <c r="D161" s="8" t="e">
        <f t="shared" ca="1" si="134"/>
        <v>#VALUE!</v>
      </c>
      <c r="E161" s="9" t="e">
        <f t="shared" ca="1" si="135"/>
        <v>#VALUE!</v>
      </c>
      <c r="F161" s="10" t="e">
        <f t="shared" ca="1" si="152"/>
        <v>#VALUE!</v>
      </c>
      <c r="G161" s="9" t="e">
        <f t="shared" ca="1" si="136"/>
        <v>#VALUE!</v>
      </c>
      <c r="H161" s="10" t="e">
        <f t="shared" ca="1" si="137"/>
        <v>#VALUE!</v>
      </c>
      <c r="I161" s="9" t="e">
        <f t="shared" ca="1" si="138"/>
        <v>#VALUE!</v>
      </c>
      <c r="J161" s="11" t="e">
        <f t="shared" ca="1" si="139"/>
        <v>#VALUE!</v>
      </c>
      <c r="K161" s="7" t="e">
        <f t="shared" ca="1" si="140"/>
        <v>#VALUE!</v>
      </c>
      <c r="L161" s="7" t="e">
        <f t="shared" ca="1" si="141"/>
        <v>#VALUE!</v>
      </c>
      <c r="N161">
        <v>5</v>
      </c>
      <c r="O161" s="7" t="e">
        <f t="shared" ca="1" si="142"/>
        <v>#VALUE!</v>
      </c>
      <c r="P161" s="7" t="e">
        <f t="shared" ca="1" si="143"/>
        <v>#VALUE!</v>
      </c>
      <c r="Q161" s="8" t="e">
        <f t="shared" ca="1" si="144"/>
        <v>#VALUE!</v>
      </c>
      <c r="R161" s="9" t="e">
        <f t="shared" ca="1" si="145"/>
        <v>#VALUE!</v>
      </c>
      <c r="S161" s="10" t="e">
        <f t="shared" ca="1" si="153"/>
        <v>#VALUE!</v>
      </c>
      <c r="T161" s="9" t="e">
        <f t="shared" ca="1" si="146"/>
        <v>#VALUE!</v>
      </c>
      <c r="U161" s="10" t="e">
        <f t="shared" ca="1" si="147"/>
        <v>#VALUE!</v>
      </c>
      <c r="V161" s="9" t="e">
        <f t="shared" ca="1" si="148"/>
        <v>#VALUE!</v>
      </c>
      <c r="W161" s="11" t="e">
        <f t="shared" ca="1" si="149"/>
        <v>#VALUE!</v>
      </c>
      <c r="X161" s="7" t="e">
        <f t="shared" ca="1" si="150"/>
        <v>#VALUE!</v>
      </c>
      <c r="Y161" s="7" t="e">
        <f t="shared" ca="1" si="151"/>
        <v>#VALUE!</v>
      </c>
    </row>
    <row r="162" spans="1:25" x14ac:dyDescent="0.3">
      <c r="A162">
        <v>6</v>
      </c>
      <c r="B162" s="7" t="e">
        <f t="shared" ca="1" si="132"/>
        <v>#VALUE!</v>
      </c>
      <c r="C162" s="7" t="e">
        <f t="shared" ca="1" si="133"/>
        <v>#VALUE!</v>
      </c>
      <c r="D162" s="8" t="e">
        <f t="shared" ca="1" si="134"/>
        <v>#VALUE!</v>
      </c>
      <c r="E162" s="9" t="e">
        <f t="shared" ca="1" si="135"/>
        <v>#VALUE!</v>
      </c>
      <c r="F162" s="10" t="e">
        <f t="shared" ca="1" si="152"/>
        <v>#VALUE!</v>
      </c>
      <c r="G162" s="9" t="e">
        <f t="shared" ca="1" si="136"/>
        <v>#VALUE!</v>
      </c>
      <c r="H162" s="10" t="e">
        <f t="shared" ca="1" si="137"/>
        <v>#VALUE!</v>
      </c>
      <c r="I162" s="9" t="e">
        <f t="shared" ca="1" si="138"/>
        <v>#VALUE!</v>
      </c>
      <c r="J162" s="11" t="e">
        <f t="shared" ca="1" si="139"/>
        <v>#VALUE!</v>
      </c>
      <c r="K162" s="7" t="e">
        <f t="shared" ca="1" si="140"/>
        <v>#VALUE!</v>
      </c>
      <c r="L162" s="7" t="e">
        <f t="shared" ca="1" si="141"/>
        <v>#VALUE!</v>
      </c>
      <c r="N162">
        <v>6</v>
      </c>
      <c r="O162" s="7" t="e">
        <f t="shared" ca="1" si="142"/>
        <v>#VALUE!</v>
      </c>
      <c r="P162" s="7" t="e">
        <f t="shared" ca="1" si="143"/>
        <v>#VALUE!</v>
      </c>
      <c r="Q162" s="8" t="e">
        <f t="shared" ca="1" si="144"/>
        <v>#VALUE!</v>
      </c>
      <c r="R162" s="9" t="e">
        <f t="shared" ca="1" si="145"/>
        <v>#VALUE!</v>
      </c>
      <c r="S162" s="10" t="e">
        <f t="shared" ca="1" si="153"/>
        <v>#VALUE!</v>
      </c>
      <c r="T162" s="9" t="e">
        <f t="shared" ca="1" si="146"/>
        <v>#VALUE!</v>
      </c>
      <c r="U162" s="10" t="e">
        <f t="shared" ca="1" si="147"/>
        <v>#VALUE!</v>
      </c>
      <c r="V162" s="9" t="e">
        <f t="shared" ca="1" si="148"/>
        <v>#VALUE!</v>
      </c>
      <c r="W162" s="11" t="e">
        <f t="shared" ca="1" si="149"/>
        <v>#VALUE!</v>
      </c>
      <c r="X162" s="7" t="e">
        <f t="shared" ca="1" si="150"/>
        <v>#VALUE!</v>
      </c>
      <c r="Y162" s="7" t="e">
        <f t="shared" ca="1" si="151"/>
        <v>#VALUE!</v>
      </c>
    </row>
    <row r="163" spans="1:25" x14ac:dyDescent="0.3">
      <c r="A163">
        <v>7</v>
      </c>
      <c r="B163" s="7" t="e">
        <f t="shared" ca="1" si="132"/>
        <v>#VALUE!</v>
      </c>
      <c r="C163" s="7" t="e">
        <f t="shared" ca="1" si="133"/>
        <v>#VALUE!</v>
      </c>
      <c r="D163" s="8" t="e">
        <f t="shared" ca="1" si="134"/>
        <v>#VALUE!</v>
      </c>
      <c r="E163" s="9" t="e">
        <f t="shared" ca="1" si="135"/>
        <v>#VALUE!</v>
      </c>
      <c r="F163" s="10" t="e">
        <f t="shared" ca="1" si="152"/>
        <v>#VALUE!</v>
      </c>
      <c r="G163" s="9" t="e">
        <f t="shared" ca="1" si="136"/>
        <v>#VALUE!</v>
      </c>
      <c r="H163" s="10" t="e">
        <f t="shared" ca="1" si="137"/>
        <v>#VALUE!</v>
      </c>
      <c r="I163" s="9" t="e">
        <f t="shared" ca="1" si="138"/>
        <v>#VALUE!</v>
      </c>
      <c r="J163" s="11" t="e">
        <f t="shared" ca="1" si="139"/>
        <v>#VALUE!</v>
      </c>
      <c r="K163" s="7" t="e">
        <f t="shared" ca="1" si="140"/>
        <v>#VALUE!</v>
      </c>
      <c r="L163" s="7" t="e">
        <f t="shared" ca="1" si="141"/>
        <v>#VALUE!</v>
      </c>
      <c r="N163">
        <v>7</v>
      </c>
      <c r="O163" s="7" t="e">
        <f t="shared" ca="1" si="142"/>
        <v>#VALUE!</v>
      </c>
      <c r="P163" s="7" t="e">
        <f t="shared" ca="1" si="143"/>
        <v>#VALUE!</v>
      </c>
      <c r="Q163" s="8" t="e">
        <f t="shared" ca="1" si="144"/>
        <v>#VALUE!</v>
      </c>
      <c r="R163" s="9" t="e">
        <f t="shared" ca="1" si="145"/>
        <v>#VALUE!</v>
      </c>
      <c r="S163" s="10" t="e">
        <f t="shared" ca="1" si="153"/>
        <v>#VALUE!</v>
      </c>
      <c r="T163" s="9" t="e">
        <f t="shared" ca="1" si="146"/>
        <v>#VALUE!</v>
      </c>
      <c r="U163" s="10" t="e">
        <f t="shared" ca="1" si="147"/>
        <v>#VALUE!</v>
      </c>
      <c r="V163" s="9" t="e">
        <f t="shared" ca="1" si="148"/>
        <v>#VALUE!</v>
      </c>
      <c r="W163" s="11" t="e">
        <f t="shared" ca="1" si="149"/>
        <v>#VALUE!</v>
      </c>
      <c r="X163" s="7" t="e">
        <f t="shared" ca="1" si="150"/>
        <v>#VALUE!</v>
      </c>
      <c r="Y163" s="7" t="e">
        <f t="shared" ca="1" si="151"/>
        <v>#VALUE!</v>
      </c>
    </row>
    <row r="164" spans="1:25" x14ac:dyDescent="0.3">
      <c r="A164">
        <v>8</v>
      </c>
      <c r="B164" s="7" t="e">
        <f t="shared" ca="1" si="132"/>
        <v>#VALUE!</v>
      </c>
      <c r="C164" s="7" t="e">
        <f t="shared" ca="1" si="133"/>
        <v>#VALUE!</v>
      </c>
      <c r="D164" s="8" t="e">
        <f t="shared" ca="1" si="134"/>
        <v>#VALUE!</v>
      </c>
      <c r="E164" s="9" t="e">
        <f t="shared" ca="1" si="135"/>
        <v>#VALUE!</v>
      </c>
      <c r="F164" s="10" t="e">
        <f t="shared" ca="1" si="152"/>
        <v>#VALUE!</v>
      </c>
      <c r="G164" s="9" t="e">
        <f t="shared" ca="1" si="136"/>
        <v>#VALUE!</v>
      </c>
      <c r="H164" s="10" t="e">
        <f t="shared" ca="1" si="137"/>
        <v>#VALUE!</v>
      </c>
      <c r="I164" s="9" t="e">
        <f t="shared" ca="1" si="138"/>
        <v>#VALUE!</v>
      </c>
      <c r="J164" s="11" t="e">
        <f t="shared" ca="1" si="139"/>
        <v>#VALUE!</v>
      </c>
      <c r="K164" s="7" t="e">
        <f t="shared" ca="1" si="140"/>
        <v>#VALUE!</v>
      </c>
      <c r="L164" s="7" t="e">
        <f t="shared" ca="1" si="141"/>
        <v>#VALUE!</v>
      </c>
      <c r="N164">
        <v>8</v>
      </c>
      <c r="O164" s="7" t="e">
        <f t="shared" ca="1" si="142"/>
        <v>#VALUE!</v>
      </c>
      <c r="P164" s="7" t="e">
        <f t="shared" ca="1" si="143"/>
        <v>#VALUE!</v>
      </c>
      <c r="Q164" s="8" t="e">
        <f t="shared" ca="1" si="144"/>
        <v>#VALUE!</v>
      </c>
      <c r="R164" s="9" t="e">
        <f t="shared" ca="1" si="145"/>
        <v>#VALUE!</v>
      </c>
      <c r="S164" s="10" t="e">
        <f t="shared" ca="1" si="153"/>
        <v>#VALUE!</v>
      </c>
      <c r="T164" s="9" t="e">
        <f t="shared" ca="1" si="146"/>
        <v>#VALUE!</v>
      </c>
      <c r="U164" s="10" t="e">
        <f t="shared" ca="1" si="147"/>
        <v>#VALUE!</v>
      </c>
      <c r="V164" s="9" t="e">
        <f t="shared" ca="1" si="148"/>
        <v>#VALUE!</v>
      </c>
      <c r="W164" s="11" t="e">
        <f t="shared" ca="1" si="149"/>
        <v>#VALUE!</v>
      </c>
      <c r="X164" s="7" t="e">
        <f t="shared" ca="1" si="150"/>
        <v>#VALUE!</v>
      </c>
      <c r="Y164" s="7" t="e">
        <f t="shared" ca="1" si="151"/>
        <v>#VALUE!</v>
      </c>
    </row>
    <row r="165" spans="1:25" x14ac:dyDescent="0.3">
      <c r="A165">
        <v>9</v>
      </c>
      <c r="B165" s="7" t="e">
        <f t="shared" ca="1" si="132"/>
        <v>#VALUE!</v>
      </c>
      <c r="C165" s="7" t="e">
        <f t="shared" ca="1" si="133"/>
        <v>#VALUE!</v>
      </c>
      <c r="D165" s="8" t="e">
        <f t="shared" ca="1" si="134"/>
        <v>#VALUE!</v>
      </c>
      <c r="E165" s="9" t="e">
        <f t="shared" ca="1" si="135"/>
        <v>#VALUE!</v>
      </c>
      <c r="F165" s="10" t="e">
        <f t="shared" ca="1" si="152"/>
        <v>#VALUE!</v>
      </c>
      <c r="G165" s="9" t="e">
        <f t="shared" ca="1" si="136"/>
        <v>#VALUE!</v>
      </c>
      <c r="H165" s="10" t="e">
        <f t="shared" ca="1" si="137"/>
        <v>#VALUE!</v>
      </c>
      <c r="I165" s="9" t="e">
        <f t="shared" ca="1" si="138"/>
        <v>#VALUE!</v>
      </c>
      <c r="J165" s="11" t="e">
        <f t="shared" ca="1" si="139"/>
        <v>#VALUE!</v>
      </c>
      <c r="K165" s="7" t="e">
        <f t="shared" ca="1" si="140"/>
        <v>#VALUE!</v>
      </c>
      <c r="L165" s="7" t="e">
        <f t="shared" ca="1" si="141"/>
        <v>#VALUE!</v>
      </c>
      <c r="N165">
        <v>9</v>
      </c>
      <c r="O165" s="7" t="e">
        <f t="shared" ca="1" si="142"/>
        <v>#VALUE!</v>
      </c>
      <c r="P165" s="7" t="e">
        <f t="shared" ca="1" si="143"/>
        <v>#VALUE!</v>
      </c>
      <c r="Q165" s="8" t="e">
        <f t="shared" ca="1" si="144"/>
        <v>#VALUE!</v>
      </c>
      <c r="R165" s="9" t="e">
        <f t="shared" ca="1" si="145"/>
        <v>#VALUE!</v>
      </c>
      <c r="S165" s="10" t="e">
        <f t="shared" ca="1" si="153"/>
        <v>#VALUE!</v>
      </c>
      <c r="T165" s="9" t="e">
        <f t="shared" ca="1" si="146"/>
        <v>#VALUE!</v>
      </c>
      <c r="U165" s="10" t="e">
        <f t="shared" ca="1" si="147"/>
        <v>#VALUE!</v>
      </c>
      <c r="V165" s="9" t="e">
        <f t="shared" ca="1" si="148"/>
        <v>#VALUE!</v>
      </c>
      <c r="W165" s="11" t="e">
        <f t="shared" ca="1" si="149"/>
        <v>#VALUE!</v>
      </c>
      <c r="X165" s="7" t="e">
        <f t="shared" ca="1" si="150"/>
        <v>#VALUE!</v>
      </c>
      <c r="Y165" s="7" t="e">
        <f t="shared" ca="1" si="151"/>
        <v>#VALUE!</v>
      </c>
    </row>
    <row r="166" spans="1:25" x14ac:dyDescent="0.3">
      <c r="A166">
        <v>10</v>
      </c>
      <c r="B166" s="7" t="e">
        <f t="shared" ca="1" si="132"/>
        <v>#VALUE!</v>
      </c>
      <c r="C166" s="7" t="e">
        <f t="shared" ca="1" si="133"/>
        <v>#VALUE!</v>
      </c>
      <c r="D166" s="8" t="e">
        <f t="shared" ca="1" si="134"/>
        <v>#VALUE!</v>
      </c>
      <c r="E166" s="9" t="e">
        <f t="shared" ca="1" si="135"/>
        <v>#VALUE!</v>
      </c>
      <c r="F166" s="10" t="e">
        <f t="shared" ca="1" si="152"/>
        <v>#VALUE!</v>
      </c>
      <c r="G166" s="9" t="e">
        <f t="shared" ca="1" si="136"/>
        <v>#VALUE!</v>
      </c>
      <c r="H166" s="10" t="e">
        <f t="shared" ca="1" si="137"/>
        <v>#VALUE!</v>
      </c>
      <c r="I166" s="9" t="e">
        <f t="shared" ca="1" si="138"/>
        <v>#VALUE!</v>
      </c>
      <c r="J166" s="11" t="e">
        <f t="shared" ca="1" si="139"/>
        <v>#VALUE!</v>
      </c>
      <c r="K166" s="7" t="e">
        <f t="shared" ca="1" si="140"/>
        <v>#VALUE!</v>
      </c>
      <c r="L166" s="7" t="e">
        <f t="shared" ca="1" si="141"/>
        <v>#VALUE!</v>
      </c>
      <c r="N166">
        <v>10</v>
      </c>
      <c r="O166" s="7" t="e">
        <f t="shared" ca="1" si="142"/>
        <v>#VALUE!</v>
      </c>
      <c r="P166" s="7" t="e">
        <f t="shared" ca="1" si="143"/>
        <v>#VALUE!</v>
      </c>
      <c r="Q166" s="8" t="e">
        <f t="shared" ca="1" si="144"/>
        <v>#VALUE!</v>
      </c>
      <c r="R166" s="9" t="e">
        <f t="shared" ca="1" si="145"/>
        <v>#VALUE!</v>
      </c>
      <c r="S166" s="10" t="e">
        <f t="shared" ca="1" si="153"/>
        <v>#VALUE!</v>
      </c>
      <c r="T166" s="9" t="e">
        <f t="shared" ca="1" si="146"/>
        <v>#VALUE!</v>
      </c>
      <c r="U166" s="10" t="e">
        <f t="shared" ca="1" si="147"/>
        <v>#VALUE!</v>
      </c>
      <c r="V166" s="9" t="e">
        <f t="shared" ca="1" si="148"/>
        <v>#VALUE!</v>
      </c>
      <c r="W166" s="11" t="e">
        <f t="shared" ca="1" si="149"/>
        <v>#VALUE!</v>
      </c>
      <c r="X166" s="7" t="e">
        <f t="shared" ca="1" si="150"/>
        <v>#VALUE!</v>
      </c>
      <c r="Y166" s="7" t="e">
        <f t="shared" ca="1" si="151"/>
        <v>#VALUE!</v>
      </c>
    </row>
    <row r="167" spans="1:25" x14ac:dyDescent="0.3">
      <c r="A167">
        <v>11</v>
      </c>
      <c r="B167" s="7" t="e">
        <f t="shared" ca="1" si="132"/>
        <v>#VALUE!</v>
      </c>
      <c r="C167" s="7" t="e">
        <f t="shared" ca="1" si="133"/>
        <v>#VALUE!</v>
      </c>
      <c r="D167" s="8" t="e">
        <f t="shared" ca="1" si="134"/>
        <v>#VALUE!</v>
      </c>
      <c r="E167" s="9" t="e">
        <f t="shared" ca="1" si="135"/>
        <v>#VALUE!</v>
      </c>
      <c r="F167" s="10" t="e">
        <f t="shared" ca="1" si="152"/>
        <v>#VALUE!</v>
      </c>
      <c r="G167" s="9" t="e">
        <f t="shared" ca="1" si="136"/>
        <v>#VALUE!</v>
      </c>
      <c r="H167" s="10" t="e">
        <f t="shared" ca="1" si="137"/>
        <v>#VALUE!</v>
      </c>
      <c r="I167" s="9" t="e">
        <f t="shared" ca="1" si="138"/>
        <v>#VALUE!</v>
      </c>
      <c r="J167" s="11" t="e">
        <f t="shared" ca="1" si="139"/>
        <v>#VALUE!</v>
      </c>
      <c r="K167" s="7" t="e">
        <f t="shared" ca="1" si="140"/>
        <v>#VALUE!</v>
      </c>
      <c r="L167" s="7" t="e">
        <f t="shared" ca="1" si="141"/>
        <v>#VALUE!</v>
      </c>
      <c r="N167">
        <v>11</v>
      </c>
      <c r="O167" s="7" t="e">
        <f t="shared" ca="1" si="142"/>
        <v>#VALUE!</v>
      </c>
      <c r="P167" s="7" t="e">
        <f t="shared" ca="1" si="143"/>
        <v>#VALUE!</v>
      </c>
      <c r="Q167" s="8" t="e">
        <f t="shared" ca="1" si="144"/>
        <v>#VALUE!</v>
      </c>
      <c r="R167" s="9" t="e">
        <f t="shared" ca="1" si="145"/>
        <v>#VALUE!</v>
      </c>
      <c r="S167" s="10" t="e">
        <f t="shared" ca="1" si="153"/>
        <v>#VALUE!</v>
      </c>
      <c r="T167" s="9" t="e">
        <f t="shared" ca="1" si="146"/>
        <v>#VALUE!</v>
      </c>
      <c r="U167" s="10" t="e">
        <f t="shared" ca="1" si="147"/>
        <v>#VALUE!</v>
      </c>
      <c r="V167" s="9" t="e">
        <f t="shared" ca="1" si="148"/>
        <v>#VALUE!</v>
      </c>
      <c r="W167" s="11" t="e">
        <f t="shared" ca="1" si="149"/>
        <v>#VALUE!</v>
      </c>
      <c r="X167" s="7" t="e">
        <f t="shared" ca="1" si="150"/>
        <v>#VALUE!</v>
      </c>
      <c r="Y167" s="7" t="e">
        <f t="shared" ca="1" si="151"/>
        <v>#VALUE!</v>
      </c>
    </row>
    <row r="168" spans="1:25" x14ac:dyDescent="0.3">
      <c r="A168">
        <v>12</v>
      </c>
      <c r="B168" s="7" t="e">
        <f t="shared" ca="1" si="132"/>
        <v>#VALUE!</v>
      </c>
      <c r="C168" s="7" t="e">
        <f t="shared" ca="1" si="133"/>
        <v>#VALUE!</v>
      </c>
      <c r="D168" s="8" t="e">
        <f t="shared" ca="1" si="134"/>
        <v>#VALUE!</v>
      </c>
      <c r="E168" s="9" t="e">
        <f t="shared" ca="1" si="135"/>
        <v>#VALUE!</v>
      </c>
      <c r="F168" s="10" t="e">
        <f t="shared" ca="1" si="152"/>
        <v>#VALUE!</v>
      </c>
      <c r="G168" s="9" t="e">
        <f t="shared" ca="1" si="136"/>
        <v>#VALUE!</v>
      </c>
      <c r="H168" s="10" t="e">
        <f t="shared" ca="1" si="137"/>
        <v>#VALUE!</v>
      </c>
      <c r="I168" s="9" t="e">
        <f t="shared" ca="1" si="138"/>
        <v>#VALUE!</v>
      </c>
      <c r="J168" s="11" t="e">
        <f t="shared" ca="1" si="139"/>
        <v>#VALUE!</v>
      </c>
      <c r="K168" s="7" t="e">
        <f t="shared" ca="1" si="140"/>
        <v>#VALUE!</v>
      </c>
      <c r="L168" s="7" t="e">
        <f t="shared" ca="1" si="141"/>
        <v>#VALUE!</v>
      </c>
      <c r="N168">
        <v>12</v>
      </c>
      <c r="O168" s="7" t="e">
        <f t="shared" ca="1" si="142"/>
        <v>#VALUE!</v>
      </c>
      <c r="P168" s="7" t="e">
        <f t="shared" ca="1" si="143"/>
        <v>#VALUE!</v>
      </c>
      <c r="Q168" s="8" t="e">
        <f t="shared" ca="1" si="144"/>
        <v>#VALUE!</v>
      </c>
      <c r="R168" s="9" t="e">
        <f t="shared" ca="1" si="145"/>
        <v>#VALUE!</v>
      </c>
      <c r="S168" s="10" t="e">
        <f t="shared" ca="1" si="153"/>
        <v>#VALUE!</v>
      </c>
      <c r="T168" s="9" t="e">
        <f t="shared" ca="1" si="146"/>
        <v>#VALUE!</v>
      </c>
      <c r="U168" s="10" t="e">
        <f t="shared" ca="1" si="147"/>
        <v>#VALUE!</v>
      </c>
      <c r="V168" s="9" t="e">
        <f t="shared" ca="1" si="148"/>
        <v>#VALUE!</v>
      </c>
      <c r="W168" s="11" t="e">
        <f t="shared" ca="1" si="149"/>
        <v>#VALUE!</v>
      </c>
      <c r="X168" s="7" t="e">
        <f t="shared" ca="1" si="150"/>
        <v>#VALUE!</v>
      </c>
      <c r="Y168" s="7" t="e">
        <f t="shared" ca="1" si="151"/>
        <v>#VALUE!</v>
      </c>
    </row>
    <row r="169" spans="1:25" x14ac:dyDescent="0.3">
      <c r="A169">
        <v>13</v>
      </c>
      <c r="B169" s="7" t="e">
        <f t="shared" ca="1" si="132"/>
        <v>#VALUE!</v>
      </c>
      <c r="C169" s="7" t="e">
        <f t="shared" ca="1" si="133"/>
        <v>#VALUE!</v>
      </c>
      <c r="D169" s="8" t="e">
        <f t="shared" ca="1" si="134"/>
        <v>#VALUE!</v>
      </c>
      <c r="E169" s="9" t="e">
        <f t="shared" ca="1" si="135"/>
        <v>#VALUE!</v>
      </c>
      <c r="F169" s="10" t="e">
        <f t="shared" ca="1" si="152"/>
        <v>#VALUE!</v>
      </c>
      <c r="G169" s="9" t="e">
        <f t="shared" ca="1" si="136"/>
        <v>#VALUE!</v>
      </c>
      <c r="H169" s="10" t="e">
        <f t="shared" ca="1" si="137"/>
        <v>#VALUE!</v>
      </c>
      <c r="I169" s="9" t="e">
        <f t="shared" ca="1" si="138"/>
        <v>#VALUE!</v>
      </c>
      <c r="J169" s="11" t="e">
        <f t="shared" ca="1" si="139"/>
        <v>#VALUE!</v>
      </c>
      <c r="K169" s="7" t="e">
        <f t="shared" ca="1" si="140"/>
        <v>#VALUE!</v>
      </c>
      <c r="L169" s="7" t="e">
        <f t="shared" ca="1" si="141"/>
        <v>#VALUE!</v>
      </c>
      <c r="N169">
        <v>13</v>
      </c>
      <c r="O169" s="7" t="e">
        <f t="shared" ca="1" si="142"/>
        <v>#VALUE!</v>
      </c>
      <c r="P169" s="7" t="e">
        <f t="shared" ca="1" si="143"/>
        <v>#VALUE!</v>
      </c>
      <c r="Q169" s="8" t="e">
        <f t="shared" ca="1" si="144"/>
        <v>#VALUE!</v>
      </c>
      <c r="R169" s="9" t="e">
        <f t="shared" ca="1" si="145"/>
        <v>#VALUE!</v>
      </c>
      <c r="S169" s="10" t="e">
        <f t="shared" ca="1" si="153"/>
        <v>#VALUE!</v>
      </c>
      <c r="T169" s="9" t="e">
        <f t="shared" ca="1" si="146"/>
        <v>#VALUE!</v>
      </c>
      <c r="U169" s="10" t="e">
        <f t="shared" ca="1" si="147"/>
        <v>#VALUE!</v>
      </c>
      <c r="V169" s="9" t="e">
        <f t="shared" ca="1" si="148"/>
        <v>#VALUE!</v>
      </c>
      <c r="W169" s="11" t="e">
        <f t="shared" ca="1" si="149"/>
        <v>#VALUE!</v>
      </c>
      <c r="X169" s="7" t="e">
        <f t="shared" ca="1" si="150"/>
        <v>#VALUE!</v>
      </c>
      <c r="Y169" s="7" t="e">
        <f t="shared" ca="1" si="151"/>
        <v>#VALUE!</v>
      </c>
    </row>
    <row r="170" spans="1:25" x14ac:dyDescent="0.3">
      <c r="A170">
        <v>14</v>
      </c>
      <c r="B170" s="7" t="e">
        <f t="shared" ca="1" si="132"/>
        <v>#VALUE!</v>
      </c>
      <c r="C170" s="7" t="e">
        <f t="shared" ca="1" si="133"/>
        <v>#VALUE!</v>
      </c>
      <c r="D170" s="8" t="e">
        <f t="shared" ca="1" si="134"/>
        <v>#VALUE!</v>
      </c>
      <c r="E170" s="9" t="e">
        <f t="shared" ca="1" si="135"/>
        <v>#VALUE!</v>
      </c>
      <c r="F170" s="10" t="e">
        <f t="shared" ca="1" si="152"/>
        <v>#VALUE!</v>
      </c>
      <c r="G170" s="9" t="e">
        <f t="shared" ca="1" si="136"/>
        <v>#VALUE!</v>
      </c>
      <c r="H170" s="10" t="e">
        <f t="shared" ca="1" si="137"/>
        <v>#VALUE!</v>
      </c>
      <c r="I170" s="9" t="e">
        <f t="shared" ca="1" si="138"/>
        <v>#VALUE!</v>
      </c>
      <c r="J170" s="11" t="e">
        <f t="shared" ca="1" si="139"/>
        <v>#VALUE!</v>
      </c>
      <c r="K170" s="7" t="e">
        <f t="shared" ca="1" si="140"/>
        <v>#VALUE!</v>
      </c>
      <c r="L170" s="7" t="e">
        <f t="shared" ca="1" si="141"/>
        <v>#VALUE!</v>
      </c>
      <c r="N170">
        <v>14</v>
      </c>
      <c r="O170" s="7" t="e">
        <f t="shared" ca="1" si="142"/>
        <v>#VALUE!</v>
      </c>
      <c r="P170" s="7" t="e">
        <f t="shared" ca="1" si="143"/>
        <v>#VALUE!</v>
      </c>
      <c r="Q170" s="8" t="e">
        <f t="shared" ca="1" si="144"/>
        <v>#VALUE!</v>
      </c>
      <c r="R170" s="9" t="e">
        <f t="shared" ca="1" si="145"/>
        <v>#VALUE!</v>
      </c>
      <c r="S170" s="10" t="e">
        <f t="shared" ca="1" si="153"/>
        <v>#VALUE!</v>
      </c>
      <c r="T170" s="9" t="e">
        <f t="shared" ca="1" si="146"/>
        <v>#VALUE!</v>
      </c>
      <c r="U170" s="10" t="e">
        <f t="shared" ca="1" si="147"/>
        <v>#VALUE!</v>
      </c>
      <c r="V170" s="9" t="e">
        <f t="shared" ca="1" si="148"/>
        <v>#VALUE!</v>
      </c>
      <c r="W170" s="11" t="e">
        <f t="shared" ca="1" si="149"/>
        <v>#VALUE!</v>
      </c>
      <c r="X170" s="7" t="e">
        <f t="shared" ca="1" si="150"/>
        <v>#VALUE!</v>
      </c>
      <c r="Y170" s="7" t="e">
        <f t="shared" ca="1" si="151"/>
        <v>#VALUE!</v>
      </c>
    </row>
    <row r="171" spans="1:25" x14ac:dyDescent="0.3">
      <c r="A171">
        <v>15</v>
      </c>
      <c r="B171" s="7" t="e">
        <f t="shared" ca="1" si="132"/>
        <v>#VALUE!</v>
      </c>
      <c r="C171" s="7" t="e">
        <f t="shared" ca="1" si="133"/>
        <v>#VALUE!</v>
      </c>
      <c r="D171" s="8" t="e">
        <f t="shared" ca="1" si="134"/>
        <v>#VALUE!</v>
      </c>
      <c r="E171" s="9" t="e">
        <f t="shared" ca="1" si="135"/>
        <v>#VALUE!</v>
      </c>
      <c r="F171" s="10" t="e">
        <f t="shared" ca="1" si="152"/>
        <v>#VALUE!</v>
      </c>
      <c r="G171" s="9" t="e">
        <f t="shared" ca="1" si="136"/>
        <v>#VALUE!</v>
      </c>
      <c r="H171" s="10" t="e">
        <f t="shared" ca="1" si="137"/>
        <v>#VALUE!</v>
      </c>
      <c r="I171" s="9" t="e">
        <f t="shared" ca="1" si="138"/>
        <v>#VALUE!</v>
      </c>
      <c r="J171" s="11" t="e">
        <f t="shared" ca="1" si="139"/>
        <v>#VALUE!</v>
      </c>
      <c r="K171" s="7" t="e">
        <f t="shared" ca="1" si="140"/>
        <v>#VALUE!</v>
      </c>
      <c r="L171" s="7" t="e">
        <f t="shared" ca="1" si="141"/>
        <v>#VALUE!</v>
      </c>
      <c r="N171">
        <v>15</v>
      </c>
      <c r="O171" s="7" t="e">
        <f t="shared" ca="1" si="142"/>
        <v>#VALUE!</v>
      </c>
      <c r="P171" s="7" t="e">
        <f t="shared" ca="1" si="143"/>
        <v>#VALUE!</v>
      </c>
      <c r="Q171" s="8" t="e">
        <f t="shared" ca="1" si="144"/>
        <v>#VALUE!</v>
      </c>
      <c r="R171" s="9" t="e">
        <f t="shared" ca="1" si="145"/>
        <v>#VALUE!</v>
      </c>
      <c r="S171" s="10" t="e">
        <f t="shared" ca="1" si="153"/>
        <v>#VALUE!</v>
      </c>
      <c r="T171" s="9" t="e">
        <f t="shared" ca="1" si="146"/>
        <v>#VALUE!</v>
      </c>
      <c r="U171" s="10" t="e">
        <f t="shared" ca="1" si="147"/>
        <v>#VALUE!</v>
      </c>
      <c r="V171" s="9" t="e">
        <f t="shared" ca="1" si="148"/>
        <v>#VALUE!</v>
      </c>
      <c r="W171" s="11" t="e">
        <f t="shared" ca="1" si="149"/>
        <v>#VALUE!</v>
      </c>
      <c r="X171" s="7" t="e">
        <f t="shared" ca="1" si="150"/>
        <v>#VALUE!</v>
      </c>
      <c r="Y171" s="7" t="e">
        <f t="shared" ca="1" si="151"/>
        <v>#VALUE!</v>
      </c>
    </row>
    <row r="172" spans="1:25" x14ac:dyDescent="0.3">
      <c r="A172">
        <v>16</v>
      </c>
      <c r="B172" s="7" t="e">
        <f t="shared" ca="1" si="132"/>
        <v>#VALUE!</v>
      </c>
      <c r="C172" s="7" t="e">
        <f t="shared" ca="1" si="133"/>
        <v>#VALUE!</v>
      </c>
      <c r="D172" s="8" t="e">
        <f t="shared" ca="1" si="134"/>
        <v>#VALUE!</v>
      </c>
      <c r="E172" s="9" t="e">
        <f t="shared" ca="1" si="135"/>
        <v>#VALUE!</v>
      </c>
      <c r="F172" s="10" t="e">
        <f t="shared" ca="1" si="152"/>
        <v>#VALUE!</v>
      </c>
      <c r="G172" s="9" t="e">
        <f t="shared" ca="1" si="136"/>
        <v>#VALUE!</v>
      </c>
      <c r="H172" s="10" t="e">
        <f t="shared" ca="1" si="137"/>
        <v>#VALUE!</v>
      </c>
      <c r="I172" s="9" t="e">
        <f t="shared" ca="1" si="138"/>
        <v>#VALUE!</v>
      </c>
      <c r="J172" s="11" t="e">
        <f t="shared" ca="1" si="139"/>
        <v>#VALUE!</v>
      </c>
      <c r="K172" s="7" t="e">
        <f t="shared" ca="1" si="140"/>
        <v>#VALUE!</v>
      </c>
      <c r="L172" s="7" t="e">
        <f t="shared" ca="1" si="141"/>
        <v>#VALUE!</v>
      </c>
      <c r="N172">
        <v>16</v>
      </c>
      <c r="O172" s="7" t="e">
        <f t="shared" ca="1" si="142"/>
        <v>#VALUE!</v>
      </c>
      <c r="P172" s="7" t="e">
        <f t="shared" ca="1" si="143"/>
        <v>#VALUE!</v>
      </c>
      <c r="Q172" s="8" t="e">
        <f t="shared" ca="1" si="144"/>
        <v>#VALUE!</v>
      </c>
      <c r="R172" s="9" t="e">
        <f t="shared" ca="1" si="145"/>
        <v>#VALUE!</v>
      </c>
      <c r="S172" s="10" t="e">
        <f t="shared" ca="1" si="153"/>
        <v>#VALUE!</v>
      </c>
      <c r="T172" s="9" t="e">
        <f t="shared" ca="1" si="146"/>
        <v>#VALUE!</v>
      </c>
      <c r="U172" s="10" t="e">
        <f t="shared" ca="1" si="147"/>
        <v>#VALUE!</v>
      </c>
      <c r="V172" s="9" t="e">
        <f t="shared" ca="1" si="148"/>
        <v>#VALUE!</v>
      </c>
      <c r="W172" s="11" t="e">
        <f t="shared" ca="1" si="149"/>
        <v>#VALUE!</v>
      </c>
      <c r="X172" s="7" t="e">
        <f t="shared" ca="1" si="150"/>
        <v>#VALUE!</v>
      </c>
      <c r="Y172" s="7" t="e">
        <f t="shared" ca="1" si="151"/>
        <v>#VALUE!</v>
      </c>
    </row>
    <row r="173" spans="1:25" x14ac:dyDescent="0.3">
      <c r="A173">
        <v>17</v>
      </c>
      <c r="B173" s="7" t="e">
        <f t="shared" ca="1" si="132"/>
        <v>#VALUE!</v>
      </c>
      <c r="C173" s="7" t="e">
        <f t="shared" ca="1" si="133"/>
        <v>#VALUE!</v>
      </c>
      <c r="D173" s="8" t="e">
        <f t="shared" ca="1" si="134"/>
        <v>#VALUE!</v>
      </c>
      <c r="E173" s="9" t="e">
        <f t="shared" ca="1" si="135"/>
        <v>#VALUE!</v>
      </c>
      <c r="F173" s="10" t="e">
        <f t="shared" ca="1" si="152"/>
        <v>#VALUE!</v>
      </c>
      <c r="G173" s="9" t="e">
        <f t="shared" ca="1" si="136"/>
        <v>#VALUE!</v>
      </c>
      <c r="H173" s="10" t="e">
        <f t="shared" ca="1" si="137"/>
        <v>#VALUE!</v>
      </c>
      <c r="I173" s="9" t="e">
        <f t="shared" ca="1" si="138"/>
        <v>#VALUE!</v>
      </c>
      <c r="J173" s="11" t="e">
        <f t="shared" ca="1" si="139"/>
        <v>#VALUE!</v>
      </c>
      <c r="K173" s="7" t="e">
        <f t="shared" ca="1" si="140"/>
        <v>#VALUE!</v>
      </c>
      <c r="L173" s="7" t="e">
        <f t="shared" ca="1" si="141"/>
        <v>#VALUE!</v>
      </c>
      <c r="N173">
        <v>17</v>
      </c>
      <c r="O173" s="7" t="e">
        <f t="shared" ca="1" si="142"/>
        <v>#VALUE!</v>
      </c>
      <c r="P173" s="7" t="e">
        <f t="shared" ca="1" si="143"/>
        <v>#VALUE!</v>
      </c>
      <c r="Q173" s="8" t="e">
        <f t="shared" ca="1" si="144"/>
        <v>#VALUE!</v>
      </c>
      <c r="R173" s="9" t="e">
        <f t="shared" ca="1" si="145"/>
        <v>#VALUE!</v>
      </c>
      <c r="S173" s="10" t="e">
        <f t="shared" ca="1" si="153"/>
        <v>#VALUE!</v>
      </c>
      <c r="T173" s="9" t="e">
        <f t="shared" ca="1" si="146"/>
        <v>#VALUE!</v>
      </c>
      <c r="U173" s="10" t="e">
        <f t="shared" ca="1" si="147"/>
        <v>#VALUE!</v>
      </c>
      <c r="V173" s="9" t="e">
        <f t="shared" ca="1" si="148"/>
        <v>#VALUE!</v>
      </c>
      <c r="W173" s="11" t="e">
        <f t="shared" ca="1" si="149"/>
        <v>#VALUE!</v>
      </c>
      <c r="X173" s="7" t="e">
        <f t="shared" ca="1" si="150"/>
        <v>#VALUE!</v>
      </c>
      <c r="Y173" s="7" t="e">
        <f t="shared" ca="1" si="151"/>
        <v>#VALUE!</v>
      </c>
    </row>
    <row r="174" spans="1:25" x14ac:dyDescent="0.3">
      <c r="A174">
        <v>18</v>
      </c>
      <c r="B174" s="7" t="e">
        <f t="shared" ca="1" si="132"/>
        <v>#VALUE!</v>
      </c>
      <c r="C174" s="7" t="e">
        <f t="shared" ca="1" si="133"/>
        <v>#VALUE!</v>
      </c>
      <c r="D174" s="8" t="e">
        <f ca="1">IF(OR(LEFT(D173,3)="Won",LEFT(D173,4)="Lost",D173=""),"",IF(F174=0,"Halved",IF(F174&gt;(18-A174),"Won "&amp;F174&amp;" Up",IF(F174&lt;(A174-18),"Lost "&amp;-F174&amp;" Down",IF(F174&gt;0,F174&amp;" Up",-F174&amp;" Down")))))</f>
        <v>#VALUE!</v>
      </c>
      <c r="E174" s="9" t="e">
        <f ca="1">IF(OR(LEFT(D174,3)="Won",LEFT(D174,4)="Lost",D174="Halved"),"Result","")</f>
        <v>#VALUE!</v>
      </c>
      <c r="F174" s="10" t="e">
        <f ca="1">IF(G174="Halved",F173,IF(G174=OFFSET(B174,0-A174,0,1,1),F173+1,F173-1))</f>
        <v>#VALUE!</v>
      </c>
      <c r="G174" s="9" t="e">
        <f t="shared" ca="1" si="136"/>
        <v>#VALUE!</v>
      </c>
      <c r="H174" s="10" t="e">
        <f t="shared" ca="1" si="137"/>
        <v>#VALUE!</v>
      </c>
      <c r="I174" s="9" t="e">
        <f t="shared" ca="1" si="138"/>
        <v>#VALUE!</v>
      </c>
      <c r="J174" s="11" t="e">
        <f ca="1">IF(OR(LEFT(J173,3)="Won",LEFT(J173,4)="Lost",J173=""),"",IF(H174=0,"Halved",IF(H174&gt;(18-A174),"Won "&amp;H174&amp;" Up",IF(H174&lt;(A174-18),"Lost "&amp;-H174&amp;" Down",IF(H174&gt;0,H174&amp;" Up",-H174&amp;" Down")))))</f>
        <v>#VALUE!</v>
      </c>
      <c r="K174" s="7" t="e">
        <f t="shared" ca="1" si="140"/>
        <v>#VALUE!</v>
      </c>
      <c r="L174" s="7" t="e">
        <f t="shared" ca="1" si="141"/>
        <v>#VALUE!</v>
      </c>
      <c r="N174">
        <v>18</v>
      </c>
      <c r="O174" s="7" t="e">
        <f t="shared" ca="1" si="142"/>
        <v>#VALUE!</v>
      </c>
      <c r="P174" s="7" t="e">
        <f t="shared" ca="1" si="143"/>
        <v>#VALUE!</v>
      </c>
      <c r="Q174" s="8" t="e">
        <f ca="1">IF(OR(LEFT(Q173,3)="Won",LEFT(Q173,4)="Lost",Q173=""),"",IF(S174=0,"Halved",IF(S174&gt;(18-N174),"Won "&amp;S174&amp;" Up",IF(S174&lt;(N174-18),"Lost "&amp;-S174&amp;" Down",IF(S174&gt;0,S174&amp;" Up",-S174&amp;" Down")))))</f>
        <v>#VALUE!</v>
      </c>
      <c r="R174" s="9" t="e">
        <f ca="1">IF(OR(LEFT(Q174,3)="Won",LEFT(Q174,4)="Lost",Q174="Halved"),"Result","")</f>
        <v>#VALUE!</v>
      </c>
      <c r="S174" s="10" t="e">
        <f ca="1">IF(T174="Halved",S173,IF(T174=OFFSET(O174,0-N174,0,1,1),S173+1,S173-1))</f>
        <v>#VALUE!</v>
      </c>
      <c r="T174" s="9" t="e">
        <f t="shared" ca="1" si="146"/>
        <v>#VALUE!</v>
      </c>
      <c r="U174" s="10" t="e">
        <f t="shared" ca="1" si="147"/>
        <v>#VALUE!</v>
      </c>
      <c r="V174" s="9" t="e">
        <f t="shared" ca="1" si="148"/>
        <v>#VALUE!</v>
      </c>
      <c r="W174" s="11" t="e">
        <f ca="1">IF(OR(LEFT(W173,3)="Won",LEFT(W173,4)="Lost",W173=""),"",IF(U174=0,"Halved",IF(U174&gt;(18-N174),"Won "&amp;U174&amp;" Up",IF(U174&lt;(N174-18),"Lost "&amp;-U174&amp;" Down",IF(U174&gt;0,U174&amp;" Up",-U174&amp;" Down")))))</f>
        <v>#VALUE!</v>
      </c>
      <c r="X174" s="7" t="e">
        <f t="shared" ca="1" si="150"/>
        <v>#VALUE!</v>
      </c>
      <c r="Y174" s="7" t="e">
        <f t="shared" ca="1" si="151"/>
        <v>#VALUE!</v>
      </c>
    </row>
    <row r="175" spans="1:25" x14ac:dyDescent="0.3">
      <c r="A175" s="213" t="s">
        <v>46</v>
      </c>
      <c r="B175" s="213"/>
      <c r="C175" s="12"/>
      <c r="D175" s="13" t="e">
        <f ca="1">INDEX(D157:E174,MATCH("Result",E157:E174,),1)</f>
        <v>#N/A</v>
      </c>
      <c r="E175" s="14"/>
      <c r="F175" s="15" t="e">
        <f ca="1">IF(F174=0,0.5,IF(F174&gt;0,1,0))</f>
        <v>#VALUE!</v>
      </c>
      <c r="G175" s="15"/>
      <c r="H175" s="15" t="e">
        <f ca="1">IF(H174=0,0.5,IF(H174&gt;0,1,0))</f>
        <v>#VALUE!</v>
      </c>
      <c r="I175" s="14"/>
      <c r="J175" s="16" t="e">
        <f ca="1">INDEX(I157:J174,MATCH("Result",I157:I174,),2)</f>
        <v>#N/A</v>
      </c>
      <c r="K175" s="12"/>
      <c r="L175" s="12"/>
      <c r="N175" s="213" t="s">
        <v>46</v>
      </c>
      <c r="O175" s="213"/>
      <c r="P175" s="12"/>
      <c r="Q175" s="13" t="e">
        <f ca="1">INDEX(Q157:R174,MATCH("Result",R157:R174,),1)</f>
        <v>#N/A</v>
      </c>
      <c r="R175" s="14"/>
      <c r="S175" s="15" t="e">
        <f ca="1">IF(S174=0,0.5,IF(S174&gt;0,1,0))</f>
        <v>#VALUE!</v>
      </c>
      <c r="T175" s="15"/>
      <c r="U175" s="15" t="e">
        <f ca="1">IF(U174=0,0.5,IF(U174&gt;0,1,0))</f>
        <v>#VALUE!</v>
      </c>
      <c r="V175" s="14"/>
      <c r="W175" s="16" t="e">
        <f ca="1">INDEX(V157:W174,MATCH("Result",V157:V174,),2)</f>
        <v>#N/A</v>
      </c>
      <c r="X175" s="12"/>
      <c r="Y175" s="12"/>
    </row>
    <row r="178" spans="1:25" ht="21" x14ac:dyDescent="0.4">
      <c r="A178" s="211" t="s">
        <v>178</v>
      </c>
      <c r="B178" s="211"/>
      <c r="C178" s="211"/>
      <c r="D178" s="211"/>
      <c r="E178" s="211"/>
      <c r="F178" s="211"/>
      <c r="G178" s="211"/>
      <c r="H178" s="211"/>
      <c r="I178" s="211"/>
      <c r="J178" s="211"/>
      <c r="K178" s="211"/>
      <c r="L178" s="211"/>
      <c r="N178" s="211" t="s">
        <v>178</v>
      </c>
      <c r="O178" s="211"/>
      <c r="P178" s="211"/>
      <c r="Q178" s="211"/>
      <c r="R178" s="211"/>
      <c r="S178" s="211"/>
      <c r="T178" s="211"/>
      <c r="U178" s="211"/>
      <c r="V178" s="211"/>
      <c r="W178" s="211"/>
      <c r="X178" s="211"/>
      <c r="Y178" s="211"/>
    </row>
    <row r="180" spans="1:25" x14ac:dyDescent="0.3">
      <c r="A180" s="212" t="s">
        <v>45</v>
      </c>
      <c r="B180" s="212"/>
      <c r="C180" s="212"/>
      <c r="D180" s="212"/>
      <c r="E180" s="212"/>
      <c r="F180" s="212"/>
      <c r="G180" s="212"/>
      <c r="H180" s="212"/>
      <c r="I180" s="212"/>
      <c r="J180" s="212"/>
      <c r="K180" s="212"/>
      <c r="L180" s="212"/>
      <c r="N180" s="212" t="s">
        <v>49</v>
      </c>
      <c r="O180" s="212"/>
      <c r="P180" s="212"/>
      <c r="Q180" s="212"/>
      <c r="R180" s="212"/>
      <c r="S180" s="212"/>
      <c r="T180" s="212"/>
      <c r="U180" s="212"/>
      <c r="V180" s="212"/>
      <c r="W180" s="212"/>
      <c r="X180" s="212"/>
      <c r="Y180" s="212"/>
    </row>
    <row r="181" spans="1:25" x14ac:dyDescent="0.3">
      <c r="A181" s="4" t="s">
        <v>44</v>
      </c>
      <c r="B181" s="5" t="s">
        <v>73</v>
      </c>
      <c r="C181" s="6" t="s">
        <v>78</v>
      </c>
      <c r="D181" s="6" t="s">
        <v>47</v>
      </c>
      <c r="E181" s="6" t="s">
        <v>46</v>
      </c>
      <c r="F181" s="4" t="s">
        <v>17</v>
      </c>
      <c r="G181" s="6" t="s">
        <v>66</v>
      </c>
      <c r="H181" s="4" t="s">
        <v>17</v>
      </c>
      <c r="I181" s="6" t="s">
        <v>46</v>
      </c>
      <c r="J181" s="6" t="s">
        <v>47</v>
      </c>
      <c r="K181" s="6" t="s">
        <v>78</v>
      </c>
      <c r="L181" s="5" t="s">
        <v>73</v>
      </c>
      <c r="N181" s="4" t="s">
        <v>44</v>
      </c>
      <c r="O181" s="5" t="s">
        <v>73</v>
      </c>
      <c r="P181" s="6" t="s">
        <v>78</v>
      </c>
      <c r="Q181" s="6" t="s">
        <v>47</v>
      </c>
      <c r="R181" s="6" t="s">
        <v>46</v>
      </c>
      <c r="S181" s="4" t="s">
        <v>17</v>
      </c>
      <c r="T181" s="6" t="s">
        <v>66</v>
      </c>
      <c r="U181" s="4" t="s">
        <v>17</v>
      </c>
      <c r="V181" s="6" t="s">
        <v>46</v>
      </c>
      <c r="W181" s="6" t="s">
        <v>47</v>
      </c>
      <c r="X181" s="6" t="s">
        <v>78</v>
      </c>
      <c r="Y181" s="5" t="s">
        <v>73</v>
      </c>
    </row>
    <row r="182" spans="1:25" x14ac:dyDescent="0.3">
      <c r="A182">
        <v>1</v>
      </c>
      <c r="B182" s="7" t="e">
        <f ca="1">INDIRECT("'"&amp;SUBSTITUTE(OFFSET(B182,0-A182,0,1,1),"'","''")&amp;"'!$I$"&amp;A182+10)</f>
        <v>#VALUE!</v>
      </c>
      <c r="C182" s="7" t="e">
        <f ca="1">INDIRECT("'"&amp;SUBSTITUTE(OFFSET(B182,0-A182,0,1,1),"'","''")&amp;"'!$J$"&amp;A182+10)</f>
        <v>#VALUE!</v>
      </c>
      <c r="D182" s="8" t="e">
        <f ca="1">IF(E182=0,"","Won "&amp;E182&amp;" Skin"&amp;IF(E182=1,"","s"))</f>
        <v>#VALUE!</v>
      </c>
      <c r="E182" s="9" t="e">
        <f ca="1">IF(G182=OFFSET(B182,0-A182,0,1,1),F182,0)</f>
        <v>#VALUE!</v>
      </c>
      <c r="F182" s="10">
        <v>1</v>
      </c>
      <c r="G182" s="9" t="e">
        <f ca="1">IF(B182=L182,IF(C182=K182,"Halved",IF(C182&gt;K182,OFFSET(B182,0-A182,0,1,1),OFFSET(L182,0-A182,0,1,1))),IF(B182&gt;L182,OFFSET(B182,0-A182,0,1,1),OFFSET(L182,0-A182,0,1,1)))</f>
        <v>#VALUE!</v>
      </c>
      <c r="H182" s="10">
        <v>1</v>
      </c>
      <c r="I182" s="9" t="e">
        <f t="shared" ref="I182:I198" ca="1" si="154">IF(G182=OFFSET(L182,0-A182,0,1,1),H182,0)</f>
        <v>#VALUE!</v>
      </c>
      <c r="J182" s="11" t="e">
        <f ca="1">IF(I182=0,"","Won "&amp;I182&amp;" Skin"&amp;IF(I182=1,"","s"))</f>
        <v>#VALUE!</v>
      </c>
      <c r="K182" s="7" t="e">
        <f ca="1">INDIRECT("'"&amp;SUBSTITUTE(OFFSET(L182,0-A182,0,1,1),"'","''")&amp;"'!$J$"&amp;A182+10)</f>
        <v>#VALUE!</v>
      </c>
      <c r="L182" s="7" t="e">
        <f ca="1">INDIRECT("'"&amp;SUBSTITUTE(OFFSET(L182,0-A182,0,1,1),"'","''")&amp;"'!$I$"&amp;A182+10)</f>
        <v>#VALUE!</v>
      </c>
      <c r="N182">
        <v>1</v>
      </c>
      <c r="O182" s="7" t="e">
        <f ca="1">INDIRECT("'"&amp;SUBSTITUTE(OFFSET(O182,0-N182,0,1,1),"'","''")&amp;"'!$S$"&amp;N182+10)</f>
        <v>#VALUE!</v>
      </c>
      <c r="P182" s="7" t="e">
        <f ca="1">INDIRECT("'"&amp;SUBSTITUTE(OFFSET(O182,0-N182,0,1,1),"'","''")&amp;"'!$T$"&amp;N182+10)</f>
        <v>#VALUE!</v>
      </c>
      <c r="Q182" s="8" t="e">
        <f ca="1">IF(R182=0,"","Won "&amp;R182&amp;" Skin"&amp;IF(R182=1,"","s"))</f>
        <v>#VALUE!</v>
      </c>
      <c r="R182" s="9" t="e">
        <f ca="1">IF(T182=OFFSET(O182,0-N182,0,1,1),S182,0)</f>
        <v>#VALUE!</v>
      </c>
      <c r="S182" s="10">
        <v>1</v>
      </c>
      <c r="T182" s="9" t="e">
        <f ca="1">IF(O182=Y182,IF(P182=X182,"Halved",IF(P182&gt;X182,OFFSET(O182,0-N182,0,1,1),OFFSET(Y182,0-N182,0,1,1))),IF(O182&gt;Y182,OFFSET(O182,0-N182,0,1,1),OFFSET(Y182,0-N182,0,1,1)))</f>
        <v>#VALUE!</v>
      </c>
      <c r="U182" s="10">
        <v>1</v>
      </c>
      <c r="V182" s="9" t="e">
        <f t="shared" ref="V182:V198" ca="1" si="155">IF(T182=OFFSET(Y182,0-N182,0,1,1),U182,0)</f>
        <v>#VALUE!</v>
      </c>
      <c r="W182" s="11" t="e">
        <f ca="1">IF(V182=0,"","Won "&amp;V182&amp;" Skin"&amp;IF(V182=1,"","s"))</f>
        <v>#VALUE!</v>
      </c>
      <c r="X182" s="7" t="e">
        <f ca="1">INDIRECT("'"&amp;SUBSTITUTE(OFFSET(Y182,0-N182,0,1,1),"'","''")&amp;"'!$T$"&amp;N182+10)</f>
        <v>#VALUE!</v>
      </c>
      <c r="Y182" s="7" t="e">
        <f ca="1">INDIRECT("'"&amp;SUBSTITUTE(OFFSET(Y182,0-N182,0,1,1),"'","''")&amp;"'!$S$"&amp;N182+10)</f>
        <v>#VALUE!</v>
      </c>
    </row>
    <row r="183" spans="1:25" x14ac:dyDescent="0.3">
      <c r="A183">
        <v>2</v>
      </c>
      <c r="B183" s="7" t="e">
        <f t="shared" ref="B183:B199" ca="1" si="156">INDIRECT("'"&amp;SUBSTITUTE(OFFSET(B183,0-A183,0,1,1),"'","''")&amp;"'!$I$"&amp;A183+10)</f>
        <v>#VALUE!</v>
      </c>
      <c r="C183" s="7" t="e">
        <f t="shared" ref="C183:C199" ca="1" si="157">INDIRECT("'"&amp;SUBSTITUTE(OFFSET(B183,0-A183,0,1,1),"'","''")&amp;"'!$J$"&amp;A183+10)</f>
        <v>#VALUE!</v>
      </c>
      <c r="D183" s="8" t="e">
        <f t="shared" ref="D183:D198" ca="1" si="158">IF(E183=0,"","Won "&amp;E183&amp;" Skin"&amp;IF(E183=1,"","s"))</f>
        <v>#VALUE!</v>
      </c>
      <c r="E183" s="9" t="e">
        <f t="shared" ref="E183:E198" ca="1" si="159">IF(G183=OFFSET(B183,0-A183,0,1,1),F183,0)</f>
        <v>#VALUE!</v>
      </c>
      <c r="F183" s="10" t="e">
        <f ca="1">IF(G182="Halved",F182+1,1)</f>
        <v>#VALUE!</v>
      </c>
      <c r="G183" s="9" t="e">
        <f t="shared" ref="G183:G199" ca="1" si="160">IF(B183=L183,IF(C183=K183,"Halved",IF(C183&gt;K183,OFFSET(B183,0-A183,0,1,1),OFFSET(L183,0-A183,0,1,1))),IF(B183&gt;L183,OFFSET(B183,0-A183,0,1,1),OFFSET(L183,0-A183,0,1,1)))</f>
        <v>#VALUE!</v>
      </c>
      <c r="H183" s="10" t="e">
        <f ca="1">IF(G182="Halved",F182+1,1)</f>
        <v>#VALUE!</v>
      </c>
      <c r="I183" s="9" t="e">
        <f t="shared" ca="1" si="154"/>
        <v>#VALUE!</v>
      </c>
      <c r="J183" s="11" t="e">
        <f t="shared" ref="J183:J198" ca="1" si="161">IF(I183=0,"","Won "&amp;I183&amp;" Skin"&amp;IF(I183=1,"","s"))</f>
        <v>#VALUE!</v>
      </c>
      <c r="K183" s="7" t="e">
        <f t="shared" ref="K183:K199" ca="1" si="162">INDIRECT("'"&amp;SUBSTITUTE(OFFSET(L183,0-A183,0,1,1),"'","''")&amp;"'!$J$"&amp;A183+10)</f>
        <v>#VALUE!</v>
      </c>
      <c r="L183" s="7" t="e">
        <f t="shared" ref="L183:L199" ca="1" si="163">INDIRECT("'"&amp;SUBSTITUTE(OFFSET(L183,0-A183,0,1,1),"'","''")&amp;"'!$I$"&amp;A183+10)</f>
        <v>#VALUE!</v>
      </c>
      <c r="N183">
        <v>2</v>
      </c>
      <c r="O183" s="7" t="e">
        <f t="shared" ref="O183:O199" ca="1" si="164">INDIRECT("'"&amp;SUBSTITUTE(OFFSET(O183,0-N183,0,1,1),"'","''")&amp;"'!$S$"&amp;N183+10)</f>
        <v>#VALUE!</v>
      </c>
      <c r="P183" s="7" t="e">
        <f t="shared" ref="P183:P199" ca="1" si="165">INDIRECT("'"&amp;SUBSTITUTE(OFFSET(O183,0-N183,0,1,1),"'","''")&amp;"'!$T$"&amp;N183+10)</f>
        <v>#VALUE!</v>
      </c>
      <c r="Q183" s="8" t="e">
        <f t="shared" ref="Q183:Q198" ca="1" si="166">IF(R183=0,"","Won "&amp;R183&amp;" Skin"&amp;IF(R183=1,"","s"))</f>
        <v>#VALUE!</v>
      </c>
      <c r="R183" s="9" t="e">
        <f t="shared" ref="R183:R198" ca="1" si="167">IF(T183=OFFSET(O183,0-N183,0,1,1),S183,0)</f>
        <v>#VALUE!</v>
      </c>
      <c r="S183" s="10" t="e">
        <f ca="1">IF(T182="Halved",S182+1,1)</f>
        <v>#VALUE!</v>
      </c>
      <c r="T183" s="9" t="e">
        <f t="shared" ref="T183:T199" ca="1" si="168">IF(O183=Y183,IF(P183=X183,"Halved",IF(P183&gt;X183,OFFSET(O183,0-N183,0,1,1),OFFSET(Y183,0-N183,0,1,1))),IF(O183&gt;Y183,OFFSET(O183,0-N183,0,1,1),OFFSET(Y183,0-N183,0,1,1)))</f>
        <v>#VALUE!</v>
      </c>
      <c r="U183" s="10" t="e">
        <f ca="1">IF(T182="Halved",S182+1,1)</f>
        <v>#VALUE!</v>
      </c>
      <c r="V183" s="9" t="e">
        <f t="shared" ca="1" si="155"/>
        <v>#VALUE!</v>
      </c>
      <c r="W183" s="11" t="e">
        <f t="shared" ref="W183:W198" ca="1" si="169">IF(V183=0,"","Won "&amp;V183&amp;" Skin"&amp;IF(V183=1,"","s"))</f>
        <v>#VALUE!</v>
      </c>
      <c r="X183" s="7" t="e">
        <f t="shared" ref="X183:X199" ca="1" si="170">INDIRECT("'"&amp;SUBSTITUTE(OFFSET(Y183,0-N183,0,1,1),"'","''")&amp;"'!$T$"&amp;N183+10)</f>
        <v>#VALUE!</v>
      </c>
      <c r="Y183" s="7" t="e">
        <f t="shared" ref="Y183:Y199" ca="1" si="171">INDIRECT("'"&amp;SUBSTITUTE(OFFSET(Y183,0-N183,0,1,1),"'","''")&amp;"'!$S$"&amp;N183+10)</f>
        <v>#VALUE!</v>
      </c>
    </row>
    <row r="184" spans="1:25" x14ac:dyDescent="0.3">
      <c r="A184">
        <v>3</v>
      </c>
      <c r="B184" s="7" t="e">
        <f t="shared" ca="1" si="156"/>
        <v>#VALUE!</v>
      </c>
      <c r="C184" s="7" t="e">
        <f t="shared" ca="1" si="157"/>
        <v>#VALUE!</v>
      </c>
      <c r="D184" s="8" t="e">
        <f t="shared" ca="1" si="158"/>
        <v>#VALUE!</v>
      </c>
      <c r="E184" s="9" t="e">
        <f t="shared" ca="1" si="159"/>
        <v>#VALUE!</v>
      </c>
      <c r="F184" s="10" t="e">
        <f t="shared" ref="F184:F199" ca="1" si="172">IF(G183="Halved",F183+1,1)</f>
        <v>#VALUE!</v>
      </c>
      <c r="G184" s="9" t="e">
        <f t="shared" ca="1" si="160"/>
        <v>#VALUE!</v>
      </c>
      <c r="H184" s="10" t="e">
        <f t="shared" ref="H184:H199" ca="1" si="173">IF(G183="Halved",F183+1,1)</f>
        <v>#VALUE!</v>
      </c>
      <c r="I184" s="9" t="e">
        <f t="shared" ca="1" si="154"/>
        <v>#VALUE!</v>
      </c>
      <c r="J184" s="11" t="e">
        <f t="shared" ca="1" si="161"/>
        <v>#VALUE!</v>
      </c>
      <c r="K184" s="7" t="e">
        <f t="shared" ca="1" si="162"/>
        <v>#VALUE!</v>
      </c>
      <c r="L184" s="7" t="e">
        <f t="shared" ca="1" si="163"/>
        <v>#VALUE!</v>
      </c>
      <c r="N184">
        <v>3</v>
      </c>
      <c r="O184" s="7" t="e">
        <f t="shared" ca="1" si="164"/>
        <v>#VALUE!</v>
      </c>
      <c r="P184" s="7" t="e">
        <f t="shared" ca="1" si="165"/>
        <v>#VALUE!</v>
      </c>
      <c r="Q184" s="8" t="e">
        <f t="shared" ca="1" si="166"/>
        <v>#VALUE!</v>
      </c>
      <c r="R184" s="9" t="e">
        <f t="shared" ca="1" si="167"/>
        <v>#VALUE!</v>
      </c>
      <c r="S184" s="10" t="e">
        <f t="shared" ref="S184:S199" ca="1" si="174">IF(T183="Halved",S183+1,1)</f>
        <v>#VALUE!</v>
      </c>
      <c r="T184" s="9" t="e">
        <f t="shared" ca="1" si="168"/>
        <v>#VALUE!</v>
      </c>
      <c r="U184" s="10" t="e">
        <f t="shared" ref="U184:U199" ca="1" si="175">IF(T183="Halved",S183+1,1)</f>
        <v>#VALUE!</v>
      </c>
      <c r="V184" s="9" t="e">
        <f t="shared" ca="1" si="155"/>
        <v>#VALUE!</v>
      </c>
      <c r="W184" s="11" t="e">
        <f t="shared" ca="1" si="169"/>
        <v>#VALUE!</v>
      </c>
      <c r="X184" s="7" t="e">
        <f t="shared" ca="1" si="170"/>
        <v>#VALUE!</v>
      </c>
      <c r="Y184" s="7" t="e">
        <f t="shared" ca="1" si="171"/>
        <v>#VALUE!</v>
      </c>
    </row>
    <row r="185" spans="1:25" x14ac:dyDescent="0.3">
      <c r="A185">
        <v>4</v>
      </c>
      <c r="B185" s="7" t="e">
        <f t="shared" ca="1" si="156"/>
        <v>#VALUE!</v>
      </c>
      <c r="C185" s="7" t="e">
        <f t="shared" ca="1" si="157"/>
        <v>#VALUE!</v>
      </c>
      <c r="D185" s="8" t="e">
        <f t="shared" ca="1" si="158"/>
        <v>#VALUE!</v>
      </c>
      <c r="E185" s="9" t="e">
        <f t="shared" ca="1" si="159"/>
        <v>#VALUE!</v>
      </c>
      <c r="F185" s="10" t="e">
        <f t="shared" ca="1" si="172"/>
        <v>#VALUE!</v>
      </c>
      <c r="G185" s="9" t="e">
        <f t="shared" ca="1" si="160"/>
        <v>#VALUE!</v>
      </c>
      <c r="H185" s="10" t="e">
        <f t="shared" ca="1" si="173"/>
        <v>#VALUE!</v>
      </c>
      <c r="I185" s="9" t="e">
        <f t="shared" ca="1" si="154"/>
        <v>#VALUE!</v>
      </c>
      <c r="J185" s="11" t="e">
        <f t="shared" ca="1" si="161"/>
        <v>#VALUE!</v>
      </c>
      <c r="K185" s="7" t="e">
        <f t="shared" ca="1" si="162"/>
        <v>#VALUE!</v>
      </c>
      <c r="L185" s="7" t="e">
        <f t="shared" ca="1" si="163"/>
        <v>#VALUE!</v>
      </c>
      <c r="N185">
        <v>4</v>
      </c>
      <c r="O185" s="7" t="e">
        <f t="shared" ca="1" si="164"/>
        <v>#VALUE!</v>
      </c>
      <c r="P185" s="7" t="e">
        <f t="shared" ca="1" si="165"/>
        <v>#VALUE!</v>
      </c>
      <c r="Q185" s="8" t="e">
        <f t="shared" ca="1" si="166"/>
        <v>#VALUE!</v>
      </c>
      <c r="R185" s="9" t="e">
        <f t="shared" ca="1" si="167"/>
        <v>#VALUE!</v>
      </c>
      <c r="S185" s="10" t="e">
        <f t="shared" ca="1" si="174"/>
        <v>#VALUE!</v>
      </c>
      <c r="T185" s="9" t="e">
        <f t="shared" ca="1" si="168"/>
        <v>#VALUE!</v>
      </c>
      <c r="U185" s="10" t="e">
        <f t="shared" ca="1" si="175"/>
        <v>#VALUE!</v>
      </c>
      <c r="V185" s="9" t="e">
        <f t="shared" ca="1" si="155"/>
        <v>#VALUE!</v>
      </c>
      <c r="W185" s="11" t="e">
        <f t="shared" ca="1" si="169"/>
        <v>#VALUE!</v>
      </c>
      <c r="X185" s="7" t="e">
        <f t="shared" ca="1" si="170"/>
        <v>#VALUE!</v>
      </c>
      <c r="Y185" s="7" t="e">
        <f t="shared" ca="1" si="171"/>
        <v>#VALUE!</v>
      </c>
    </row>
    <row r="186" spans="1:25" x14ac:dyDescent="0.3">
      <c r="A186">
        <v>5</v>
      </c>
      <c r="B186" s="7" t="e">
        <f t="shared" ca="1" si="156"/>
        <v>#VALUE!</v>
      </c>
      <c r="C186" s="7" t="e">
        <f t="shared" ca="1" si="157"/>
        <v>#VALUE!</v>
      </c>
      <c r="D186" s="8" t="e">
        <f t="shared" ca="1" si="158"/>
        <v>#VALUE!</v>
      </c>
      <c r="E186" s="9" t="e">
        <f t="shared" ca="1" si="159"/>
        <v>#VALUE!</v>
      </c>
      <c r="F186" s="10" t="e">
        <f t="shared" ca="1" si="172"/>
        <v>#VALUE!</v>
      </c>
      <c r="G186" s="9" t="e">
        <f t="shared" ca="1" si="160"/>
        <v>#VALUE!</v>
      </c>
      <c r="H186" s="10" t="e">
        <f t="shared" ca="1" si="173"/>
        <v>#VALUE!</v>
      </c>
      <c r="I186" s="9" t="e">
        <f t="shared" ca="1" si="154"/>
        <v>#VALUE!</v>
      </c>
      <c r="J186" s="11" t="e">
        <f t="shared" ca="1" si="161"/>
        <v>#VALUE!</v>
      </c>
      <c r="K186" s="7" t="e">
        <f t="shared" ca="1" si="162"/>
        <v>#VALUE!</v>
      </c>
      <c r="L186" s="7" t="e">
        <f t="shared" ca="1" si="163"/>
        <v>#VALUE!</v>
      </c>
      <c r="N186">
        <v>5</v>
      </c>
      <c r="O186" s="7" t="e">
        <f t="shared" ca="1" si="164"/>
        <v>#VALUE!</v>
      </c>
      <c r="P186" s="7" t="e">
        <f t="shared" ca="1" si="165"/>
        <v>#VALUE!</v>
      </c>
      <c r="Q186" s="8" t="e">
        <f t="shared" ca="1" si="166"/>
        <v>#VALUE!</v>
      </c>
      <c r="R186" s="9" t="e">
        <f t="shared" ca="1" si="167"/>
        <v>#VALUE!</v>
      </c>
      <c r="S186" s="10" t="e">
        <f t="shared" ca="1" si="174"/>
        <v>#VALUE!</v>
      </c>
      <c r="T186" s="9" t="e">
        <f t="shared" ca="1" si="168"/>
        <v>#VALUE!</v>
      </c>
      <c r="U186" s="10" t="e">
        <f t="shared" ca="1" si="175"/>
        <v>#VALUE!</v>
      </c>
      <c r="V186" s="9" t="e">
        <f t="shared" ca="1" si="155"/>
        <v>#VALUE!</v>
      </c>
      <c r="W186" s="11" t="e">
        <f t="shared" ca="1" si="169"/>
        <v>#VALUE!</v>
      </c>
      <c r="X186" s="7" t="e">
        <f t="shared" ca="1" si="170"/>
        <v>#VALUE!</v>
      </c>
      <c r="Y186" s="7" t="e">
        <f t="shared" ca="1" si="171"/>
        <v>#VALUE!</v>
      </c>
    </row>
    <row r="187" spans="1:25" x14ac:dyDescent="0.3">
      <c r="A187">
        <v>6</v>
      </c>
      <c r="B187" s="7" t="e">
        <f t="shared" ca="1" si="156"/>
        <v>#VALUE!</v>
      </c>
      <c r="C187" s="7" t="e">
        <f t="shared" ca="1" si="157"/>
        <v>#VALUE!</v>
      </c>
      <c r="D187" s="8" t="e">
        <f t="shared" ca="1" si="158"/>
        <v>#VALUE!</v>
      </c>
      <c r="E187" s="9" t="e">
        <f t="shared" ca="1" si="159"/>
        <v>#VALUE!</v>
      </c>
      <c r="F187" s="10" t="e">
        <f t="shared" ca="1" si="172"/>
        <v>#VALUE!</v>
      </c>
      <c r="G187" s="9" t="e">
        <f t="shared" ca="1" si="160"/>
        <v>#VALUE!</v>
      </c>
      <c r="H187" s="10" t="e">
        <f t="shared" ca="1" si="173"/>
        <v>#VALUE!</v>
      </c>
      <c r="I187" s="9" t="e">
        <f t="shared" ca="1" si="154"/>
        <v>#VALUE!</v>
      </c>
      <c r="J187" s="11" t="e">
        <f t="shared" ca="1" si="161"/>
        <v>#VALUE!</v>
      </c>
      <c r="K187" s="7" t="e">
        <f t="shared" ca="1" si="162"/>
        <v>#VALUE!</v>
      </c>
      <c r="L187" s="7" t="e">
        <f t="shared" ca="1" si="163"/>
        <v>#VALUE!</v>
      </c>
      <c r="N187">
        <v>6</v>
      </c>
      <c r="O187" s="7" t="e">
        <f t="shared" ca="1" si="164"/>
        <v>#VALUE!</v>
      </c>
      <c r="P187" s="7" t="e">
        <f t="shared" ca="1" si="165"/>
        <v>#VALUE!</v>
      </c>
      <c r="Q187" s="8" t="e">
        <f t="shared" ca="1" si="166"/>
        <v>#VALUE!</v>
      </c>
      <c r="R187" s="9" t="e">
        <f t="shared" ca="1" si="167"/>
        <v>#VALUE!</v>
      </c>
      <c r="S187" s="10" t="e">
        <f t="shared" ca="1" si="174"/>
        <v>#VALUE!</v>
      </c>
      <c r="T187" s="9" t="e">
        <f t="shared" ca="1" si="168"/>
        <v>#VALUE!</v>
      </c>
      <c r="U187" s="10" t="e">
        <f t="shared" ca="1" si="175"/>
        <v>#VALUE!</v>
      </c>
      <c r="V187" s="9" t="e">
        <f t="shared" ca="1" si="155"/>
        <v>#VALUE!</v>
      </c>
      <c r="W187" s="11" t="e">
        <f t="shared" ca="1" si="169"/>
        <v>#VALUE!</v>
      </c>
      <c r="X187" s="7" t="e">
        <f t="shared" ca="1" si="170"/>
        <v>#VALUE!</v>
      </c>
      <c r="Y187" s="7" t="e">
        <f t="shared" ca="1" si="171"/>
        <v>#VALUE!</v>
      </c>
    </row>
    <row r="188" spans="1:25" x14ac:dyDescent="0.3">
      <c r="A188">
        <v>7</v>
      </c>
      <c r="B188" s="7" t="e">
        <f t="shared" ca="1" si="156"/>
        <v>#VALUE!</v>
      </c>
      <c r="C188" s="7" t="e">
        <f t="shared" ca="1" si="157"/>
        <v>#VALUE!</v>
      </c>
      <c r="D188" s="8" t="e">
        <f t="shared" ca="1" si="158"/>
        <v>#VALUE!</v>
      </c>
      <c r="E188" s="9" t="e">
        <f t="shared" ca="1" si="159"/>
        <v>#VALUE!</v>
      </c>
      <c r="F188" s="10" t="e">
        <f t="shared" ca="1" si="172"/>
        <v>#VALUE!</v>
      </c>
      <c r="G188" s="9" t="e">
        <f t="shared" ca="1" si="160"/>
        <v>#VALUE!</v>
      </c>
      <c r="H188" s="10" t="e">
        <f t="shared" ca="1" si="173"/>
        <v>#VALUE!</v>
      </c>
      <c r="I188" s="9" t="e">
        <f t="shared" ca="1" si="154"/>
        <v>#VALUE!</v>
      </c>
      <c r="J188" s="11" t="e">
        <f t="shared" ca="1" si="161"/>
        <v>#VALUE!</v>
      </c>
      <c r="K188" s="7" t="e">
        <f t="shared" ca="1" si="162"/>
        <v>#VALUE!</v>
      </c>
      <c r="L188" s="7" t="e">
        <f t="shared" ca="1" si="163"/>
        <v>#VALUE!</v>
      </c>
      <c r="N188">
        <v>7</v>
      </c>
      <c r="O188" s="7" t="e">
        <f t="shared" ca="1" si="164"/>
        <v>#VALUE!</v>
      </c>
      <c r="P188" s="7" t="e">
        <f t="shared" ca="1" si="165"/>
        <v>#VALUE!</v>
      </c>
      <c r="Q188" s="8" t="e">
        <f t="shared" ca="1" si="166"/>
        <v>#VALUE!</v>
      </c>
      <c r="R188" s="9" t="e">
        <f t="shared" ca="1" si="167"/>
        <v>#VALUE!</v>
      </c>
      <c r="S188" s="10" t="e">
        <f t="shared" ca="1" si="174"/>
        <v>#VALUE!</v>
      </c>
      <c r="T188" s="9" t="e">
        <f t="shared" ca="1" si="168"/>
        <v>#VALUE!</v>
      </c>
      <c r="U188" s="10" t="e">
        <f t="shared" ca="1" si="175"/>
        <v>#VALUE!</v>
      </c>
      <c r="V188" s="9" t="e">
        <f t="shared" ca="1" si="155"/>
        <v>#VALUE!</v>
      </c>
      <c r="W188" s="11" t="e">
        <f t="shared" ca="1" si="169"/>
        <v>#VALUE!</v>
      </c>
      <c r="X188" s="7" t="e">
        <f t="shared" ca="1" si="170"/>
        <v>#VALUE!</v>
      </c>
      <c r="Y188" s="7" t="e">
        <f t="shared" ca="1" si="171"/>
        <v>#VALUE!</v>
      </c>
    </row>
    <row r="189" spans="1:25" x14ac:dyDescent="0.3">
      <c r="A189">
        <v>8</v>
      </c>
      <c r="B189" s="7" t="e">
        <f t="shared" ca="1" si="156"/>
        <v>#VALUE!</v>
      </c>
      <c r="C189" s="7" t="e">
        <f t="shared" ca="1" si="157"/>
        <v>#VALUE!</v>
      </c>
      <c r="D189" s="8" t="e">
        <f t="shared" ca="1" si="158"/>
        <v>#VALUE!</v>
      </c>
      <c r="E189" s="9" t="e">
        <f t="shared" ca="1" si="159"/>
        <v>#VALUE!</v>
      </c>
      <c r="F189" s="10" t="e">
        <f t="shared" ca="1" si="172"/>
        <v>#VALUE!</v>
      </c>
      <c r="G189" s="9" t="e">
        <f t="shared" ca="1" si="160"/>
        <v>#VALUE!</v>
      </c>
      <c r="H189" s="10" t="e">
        <f t="shared" ca="1" si="173"/>
        <v>#VALUE!</v>
      </c>
      <c r="I189" s="9" t="e">
        <f t="shared" ca="1" si="154"/>
        <v>#VALUE!</v>
      </c>
      <c r="J189" s="11" t="e">
        <f t="shared" ca="1" si="161"/>
        <v>#VALUE!</v>
      </c>
      <c r="K189" s="7" t="e">
        <f t="shared" ca="1" si="162"/>
        <v>#VALUE!</v>
      </c>
      <c r="L189" s="7" t="e">
        <f t="shared" ca="1" si="163"/>
        <v>#VALUE!</v>
      </c>
      <c r="N189">
        <v>8</v>
      </c>
      <c r="O189" s="7" t="e">
        <f t="shared" ca="1" si="164"/>
        <v>#VALUE!</v>
      </c>
      <c r="P189" s="7" t="e">
        <f t="shared" ca="1" si="165"/>
        <v>#VALUE!</v>
      </c>
      <c r="Q189" s="8" t="e">
        <f t="shared" ca="1" si="166"/>
        <v>#VALUE!</v>
      </c>
      <c r="R189" s="9" t="e">
        <f t="shared" ca="1" si="167"/>
        <v>#VALUE!</v>
      </c>
      <c r="S189" s="10" t="e">
        <f t="shared" ca="1" si="174"/>
        <v>#VALUE!</v>
      </c>
      <c r="T189" s="9" t="e">
        <f t="shared" ca="1" si="168"/>
        <v>#VALUE!</v>
      </c>
      <c r="U189" s="10" t="e">
        <f t="shared" ca="1" si="175"/>
        <v>#VALUE!</v>
      </c>
      <c r="V189" s="9" t="e">
        <f t="shared" ca="1" si="155"/>
        <v>#VALUE!</v>
      </c>
      <c r="W189" s="11" t="e">
        <f t="shared" ca="1" si="169"/>
        <v>#VALUE!</v>
      </c>
      <c r="X189" s="7" t="e">
        <f t="shared" ca="1" si="170"/>
        <v>#VALUE!</v>
      </c>
      <c r="Y189" s="7" t="e">
        <f t="shared" ca="1" si="171"/>
        <v>#VALUE!</v>
      </c>
    </row>
    <row r="190" spans="1:25" x14ac:dyDescent="0.3">
      <c r="A190">
        <v>9</v>
      </c>
      <c r="B190" s="7" t="e">
        <f t="shared" ca="1" si="156"/>
        <v>#VALUE!</v>
      </c>
      <c r="C190" s="7" t="e">
        <f t="shared" ca="1" si="157"/>
        <v>#VALUE!</v>
      </c>
      <c r="D190" s="8" t="e">
        <f t="shared" ca="1" si="158"/>
        <v>#VALUE!</v>
      </c>
      <c r="E190" s="9" t="e">
        <f t="shared" ca="1" si="159"/>
        <v>#VALUE!</v>
      </c>
      <c r="F190" s="10" t="e">
        <f t="shared" ca="1" si="172"/>
        <v>#VALUE!</v>
      </c>
      <c r="G190" s="9" t="e">
        <f t="shared" ca="1" si="160"/>
        <v>#VALUE!</v>
      </c>
      <c r="H190" s="10" t="e">
        <f t="shared" ca="1" si="173"/>
        <v>#VALUE!</v>
      </c>
      <c r="I190" s="9" t="e">
        <f t="shared" ca="1" si="154"/>
        <v>#VALUE!</v>
      </c>
      <c r="J190" s="11" t="e">
        <f t="shared" ca="1" si="161"/>
        <v>#VALUE!</v>
      </c>
      <c r="K190" s="7" t="e">
        <f t="shared" ca="1" si="162"/>
        <v>#VALUE!</v>
      </c>
      <c r="L190" s="7" t="e">
        <f t="shared" ca="1" si="163"/>
        <v>#VALUE!</v>
      </c>
      <c r="N190">
        <v>9</v>
      </c>
      <c r="O190" s="7" t="e">
        <f t="shared" ca="1" si="164"/>
        <v>#VALUE!</v>
      </c>
      <c r="P190" s="7" t="e">
        <f t="shared" ca="1" si="165"/>
        <v>#VALUE!</v>
      </c>
      <c r="Q190" s="8" t="e">
        <f t="shared" ca="1" si="166"/>
        <v>#VALUE!</v>
      </c>
      <c r="R190" s="9" t="e">
        <f t="shared" ca="1" si="167"/>
        <v>#VALUE!</v>
      </c>
      <c r="S190" s="10" t="e">
        <f t="shared" ca="1" si="174"/>
        <v>#VALUE!</v>
      </c>
      <c r="T190" s="9" t="e">
        <f t="shared" ca="1" si="168"/>
        <v>#VALUE!</v>
      </c>
      <c r="U190" s="10" t="e">
        <f t="shared" ca="1" si="175"/>
        <v>#VALUE!</v>
      </c>
      <c r="V190" s="9" t="e">
        <f t="shared" ca="1" si="155"/>
        <v>#VALUE!</v>
      </c>
      <c r="W190" s="11" t="e">
        <f t="shared" ca="1" si="169"/>
        <v>#VALUE!</v>
      </c>
      <c r="X190" s="7" t="e">
        <f t="shared" ca="1" si="170"/>
        <v>#VALUE!</v>
      </c>
      <c r="Y190" s="7" t="e">
        <f t="shared" ca="1" si="171"/>
        <v>#VALUE!</v>
      </c>
    </row>
    <row r="191" spans="1:25" x14ac:dyDescent="0.3">
      <c r="A191">
        <v>10</v>
      </c>
      <c r="B191" s="7" t="e">
        <f t="shared" ca="1" si="156"/>
        <v>#VALUE!</v>
      </c>
      <c r="C191" s="7" t="e">
        <f t="shared" ca="1" si="157"/>
        <v>#VALUE!</v>
      </c>
      <c r="D191" s="8" t="e">
        <f t="shared" ca="1" si="158"/>
        <v>#VALUE!</v>
      </c>
      <c r="E191" s="9" t="e">
        <f t="shared" ca="1" si="159"/>
        <v>#VALUE!</v>
      </c>
      <c r="F191" s="10" t="e">
        <f t="shared" ca="1" si="172"/>
        <v>#VALUE!</v>
      </c>
      <c r="G191" s="9" t="e">
        <f t="shared" ca="1" si="160"/>
        <v>#VALUE!</v>
      </c>
      <c r="H191" s="10" t="e">
        <f t="shared" ca="1" si="173"/>
        <v>#VALUE!</v>
      </c>
      <c r="I191" s="9" t="e">
        <f t="shared" ca="1" si="154"/>
        <v>#VALUE!</v>
      </c>
      <c r="J191" s="11" t="e">
        <f t="shared" ca="1" si="161"/>
        <v>#VALUE!</v>
      </c>
      <c r="K191" s="7" t="e">
        <f t="shared" ca="1" si="162"/>
        <v>#VALUE!</v>
      </c>
      <c r="L191" s="7" t="e">
        <f t="shared" ca="1" si="163"/>
        <v>#VALUE!</v>
      </c>
      <c r="N191">
        <v>10</v>
      </c>
      <c r="O191" s="7" t="e">
        <f t="shared" ca="1" si="164"/>
        <v>#VALUE!</v>
      </c>
      <c r="P191" s="7" t="e">
        <f t="shared" ca="1" si="165"/>
        <v>#VALUE!</v>
      </c>
      <c r="Q191" s="8" t="e">
        <f t="shared" ca="1" si="166"/>
        <v>#VALUE!</v>
      </c>
      <c r="R191" s="9" t="e">
        <f t="shared" ca="1" si="167"/>
        <v>#VALUE!</v>
      </c>
      <c r="S191" s="10" t="e">
        <f t="shared" ca="1" si="174"/>
        <v>#VALUE!</v>
      </c>
      <c r="T191" s="9" t="e">
        <f t="shared" ca="1" si="168"/>
        <v>#VALUE!</v>
      </c>
      <c r="U191" s="10" t="e">
        <f t="shared" ca="1" si="175"/>
        <v>#VALUE!</v>
      </c>
      <c r="V191" s="9" t="e">
        <f t="shared" ca="1" si="155"/>
        <v>#VALUE!</v>
      </c>
      <c r="W191" s="11" t="e">
        <f t="shared" ca="1" si="169"/>
        <v>#VALUE!</v>
      </c>
      <c r="X191" s="7" t="e">
        <f t="shared" ca="1" si="170"/>
        <v>#VALUE!</v>
      </c>
      <c r="Y191" s="7" t="e">
        <f t="shared" ca="1" si="171"/>
        <v>#VALUE!</v>
      </c>
    </row>
    <row r="192" spans="1:25" x14ac:dyDescent="0.3">
      <c r="A192">
        <v>11</v>
      </c>
      <c r="B192" s="7" t="e">
        <f t="shared" ca="1" si="156"/>
        <v>#VALUE!</v>
      </c>
      <c r="C192" s="7" t="e">
        <f t="shared" ca="1" si="157"/>
        <v>#VALUE!</v>
      </c>
      <c r="D192" s="8" t="e">
        <f t="shared" ca="1" si="158"/>
        <v>#VALUE!</v>
      </c>
      <c r="E192" s="9" t="e">
        <f t="shared" ca="1" si="159"/>
        <v>#VALUE!</v>
      </c>
      <c r="F192" s="10" t="e">
        <f t="shared" ca="1" si="172"/>
        <v>#VALUE!</v>
      </c>
      <c r="G192" s="9" t="e">
        <f t="shared" ca="1" si="160"/>
        <v>#VALUE!</v>
      </c>
      <c r="H192" s="10" t="e">
        <f t="shared" ca="1" si="173"/>
        <v>#VALUE!</v>
      </c>
      <c r="I192" s="9" t="e">
        <f t="shared" ca="1" si="154"/>
        <v>#VALUE!</v>
      </c>
      <c r="J192" s="11" t="e">
        <f t="shared" ca="1" si="161"/>
        <v>#VALUE!</v>
      </c>
      <c r="K192" s="7" t="e">
        <f t="shared" ca="1" si="162"/>
        <v>#VALUE!</v>
      </c>
      <c r="L192" s="7" t="e">
        <f t="shared" ca="1" si="163"/>
        <v>#VALUE!</v>
      </c>
      <c r="N192">
        <v>11</v>
      </c>
      <c r="O192" s="7" t="e">
        <f t="shared" ca="1" si="164"/>
        <v>#VALUE!</v>
      </c>
      <c r="P192" s="7" t="e">
        <f t="shared" ca="1" si="165"/>
        <v>#VALUE!</v>
      </c>
      <c r="Q192" s="8" t="e">
        <f t="shared" ca="1" si="166"/>
        <v>#VALUE!</v>
      </c>
      <c r="R192" s="9" t="e">
        <f t="shared" ca="1" si="167"/>
        <v>#VALUE!</v>
      </c>
      <c r="S192" s="10" t="e">
        <f t="shared" ca="1" si="174"/>
        <v>#VALUE!</v>
      </c>
      <c r="T192" s="9" t="e">
        <f t="shared" ca="1" si="168"/>
        <v>#VALUE!</v>
      </c>
      <c r="U192" s="10" t="e">
        <f t="shared" ca="1" si="175"/>
        <v>#VALUE!</v>
      </c>
      <c r="V192" s="9" t="e">
        <f t="shared" ca="1" si="155"/>
        <v>#VALUE!</v>
      </c>
      <c r="W192" s="11" t="e">
        <f t="shared" ca="1" si="169"/>
        <v>#VALUE!</v>
      </c>
      <c r="X192" s="7" t="e">
        <f t="shared" ca="1" si="170"/>
        <v>#VALUE!</v>
      </c>
      <c r="Y192" s="7" t="e">
        <f t="shared" ca="1" si="171"/>
        <v>#VALUE!</v>
      </c>
    </row>
    <row r="193" spans="1:25" x14ac:dyDescent="0.3">
      <c r="A193">
        <v>12</v>
      </c>
      <c r="B193" s="7" t="e">
        <f t="shared" ca="1" si="156"/>
        <v>#VALUE!</v>
      </c>
      <c r="C193" s="7" t="e">
        <f t="shared" ca="1" si="157"/>
        <v>#VALUE!</v>
      </c>
      <c r="D193" s="8" t="e">
        <f t="shared" ca="1" si="158"/>
        <v>#VALUE!</v>
      </c>
      <c r="E193" s="9" t="e">
        <f t="shared" ca="1" si="159"/>
        <v>#VALUE!</v>
      </c>
      <c r="F193" s="10" t="e">
        <f t="shared" ca="1" si="172"/>
        <v>#VALUE!</v>
      </c>
      <c r="G193" s="9" t="e">
        <f t="shared" ca="1" si="160"/>
        <v>#VALUE!</v>
      </c>
      <c r="H193" s="10" t="e">
        <f t="shared" ca="1" si="173"/>
        <v>#VALUE!</v>
      </c>
      <c r="I193" s="9" t="e">
        <f t="shared" ca="1" si="154"/>
        <v>#VALUE!</v>
      </c>
      <c r="J193" s="11" t="e">
        <f t="shared" ca="1" si="161"/>
        <v>#VALUE!</v>
      </c>
      <c r="K193" s="7" t="e">
        <f t="shared" ca="1" si="162"/>
        <v>#VALUE!</v>
      </c>
      <c r="L193" s="7" t="e">
        <f t="shared" ca="1" si="163"/>
        <v>#VALUE!</v>
      </c>
      <c r="N193">
        <v>12</v>
      </c>
      <c r="O193" s="7" t="e">
        <f t="shared" ca="1" si="164"/>
        <v>#VALUE!</v>
      </c>
      <c r="P193" s="7" t="e">
        <f t="shared" ca="1" si="165"/>
        <v>#VALUE!</v>
      </c>
      <c r="Q193" s="8" t="e">
        <f t="shared" ca="1" si="166"/>
        <v>#VALUE!</v>
      </c>
      <c r="R193" s="9" t="e">
        <f t="shared" ca="1" si="167"/>
        <v>#VALUE!</v>
      </c>
      <c r="S193" s="10" t="e">
        <f t="shared" ca="1" si="174"/>
        <v>#VALUE!</v>
      </c>
      <c r="T193" s="9" t="e">
        <f t="shared" ca="1" si="168"/>
        <v>#VALUE!</v>
      </c>
      <c r="U193" s="10" t="e">
        <f t="shared" ca="1" si="175"/>
        <v>#VALUE!</v>
      </c>
      <c r="V193" s="9" t="e">
        <f t="shared" ca="1" si="155"/>
        <v>#VALUE!</v>
      </c>
      <c r="W193" s="11" t="e">
        <f t="shared" ca="1" si="169"/>
        <v>#VALUE!</v>
      </c>
      <c r="X193" s="7" t="e">
        <f t="shared" ca="1" si="170"/>
        <v>#VALUE!</v>
      </c>
      <c r="Y193" s="7" t="e">
        <f t="shared" ca="1" si="171"/>
        <v>#VALUE!</v>
      </c>
    </row>
    <row r="194" spans="1:25" x14ac:dyDescent="0.3">
      <c r="A194">
        <v>13</v>
      </c>
      <c r="B194" s="7" t="e">
        <f t="shared" ca="1" si="156"/>
        <v>#VALUE!</v>
      </c>
      <c r="C194" s="7" t="e">
        <f t="shared" ca="1" si="157"/>
        <v>#VALUE!</v>
      </c>
      <c r="D194" s="8" t="e">
        <f t="shared" ca="1" si="158"/>
        <v>#VALUE!</v>
      </c>
      <c r="E194" s="9" t="e">
        <f t="shared" ca="1" si="159"/>
        <v>#VALUE!</v>
      </c>
      <c r="F194" s="10" t="e">
        <f t="shared" ca="1" si="172"/>
        <v>#VALUE!</v>
      </c>
      <c r="G194" s="9" t="e">
        <f t="shared" ca="1" si="160"/>
        <v>#VALUE!</v>
      </c>
      <c r="H194" s="10" t="e">
        <f t="shared" ca="1" si="173"/>
        <v>#VALUE!</v>
      </c>
      <c r="I194" s="9" t="e">
        <f t="shared" ca="1" si="154"/>
        <v>#VALUE!</v>
      </c>
      <c r="J194" s="11" t="e">
        <f t="shared" ca="1" si="161"/>
        <v>#VALUE!</v>
      </c>
      <c r="K194" s="7" t="e">
        <f t="shared" ca="1" si="162"/>
        <v>#VALUE!</v>
      </c>
      <c r="L194" s="7" t="e">
        <f t="shared" ca="1" si="163"/>
        <v>#VALUE!</v>
      </c>
      <c r="N194">
        <v>13</v>
      </c>
      <c r="O194" s="7" t="e">
        <f t="shared" ca="1" si="164"/>
        <v>#VALUE!</v>
      </c>
      <c r="P194" s="7" t="e">
        <f t="shared" ca="1" si="165"/>
        <v>#VALUE!</v>
      </c>
      <c r="Q194" s="8" t="e">
        <f t="shared" ca="1" si="166"/>
        <v>#VALUE!</v>
      </c>
      <c r="R194" s="9" t="e">
        <f t="shared" ca="1" si="167"/>
        <v>#VALUE!</v>
      </c>
      <c r="S194" s="10" t="e">
        <f t="shared" ca="1" si="174"/>
        <v>#VALUE!</v>
      </c>
      <c r="T194" s="9" t="e">
        <f t="shared" ca="1" si="168"/>
        <v>#VALUE!</v>
      </c>
      <c r="U194" s="10" t="e">
        <f t="shared" ca="1" si="175"/>
        <v>#VALUE!</v>
      </c>
      <c r="V194" s="9" t="e">
        <f t="shared" ca="1" si="155"/>
        <v>#VALUE!</v>
      </c>
      <c r="W194" s="11" t="e">
        <f t="shared" ca="1" si="169"/>
        <v>#VALUE!</v>
      </c>
      <c r="X194" s="7" t="e">
        <f t="shared" ca="1" si="170"/>
        <v>#VALUE!</v>
      </c>
      <c r="Y194" s="7" t="e">
        <f t="shared" ca="1" si="171"/>
        <v>#VALUE!</v>
      </c>
    </row>
    <row r="195" spans="1:25" x14ac:dyDescent="0.3">
      <c r="A195">
        <v>14</v>
      </c>
      <c r="B195" s="7" t="e">
        <f t="shared" ca="1" si="156"/>
        <v>#VALUE!</v>
      </c>
      <c r="C195" s="7" t="e">
        <f t="shared" ca="1" si="157"/>
        <v>#VALUE!</v>
      </c>
      <c r="D195" s="8" t="e">
        <f t="shared" ca="1" si="158"/>
        <v>#VALUE!</v>
      </c>
      <c r="E195" s="9" t="e">
        <f t="shared" ca="1" si="159"/>
        <v>#VALUE!</v>
      </c>
      <c r="F195" s="10" t="e">
        <f t="shared" ca="1" si="172"/>
        <v>#VALUE!</v>
      </c>
      <c r="G195" s="9" t="e">
        <f t="shared" ca="1" si="160"/>
        <v>#VALUE!</v>
      </c>
      <c r="H195" s="10" t="e">
        <f t="shared" ca="1" si="173"/>
        <v>#VALUE!</v>
      </c>
      <c r="I195" s="9" t="e">
        <f t="shared" ca="1" si="154"/>
        <v>#VALUE!</v>
      </c>
      <c r="J195" s="11" t="e">
        <f t="shared" ca="1" si="161"/>
        <v>#VALUE!</v>
      </c>
      <c r="K195" s="7" t="e">
        <f t="shared" ca="1" si="162"/>
        <v>#VALUE!</v>
      </c>
      <c r="L195" s="7" t="e">
        <f t="shared" ca="1" si="163"/>
        <v>#VALUE!</v>
      </c>
      <c r="N195">
        <v>14</v>
      </c>
      <c r="O195" s="7" t="e">
        <f t="shared" ca="1" si="164"/>
        <v>#VALUE!</v>
      </c>
      <c r="P195" s="7" t="e">
        <f t="shared" ca="1" si="165"/>
        <v>#VALUE!</v>
      </c>
      <c r="Q195" s="8" t="e">
        <f t="shared" ca="1" si="166"/>
        <v>#VALUE!</v>
      </c>
      <c r="R195" s="9" t="e">
        <f t="shared" ca="1" si="167"/>
        <v>#VALUE!</v>
      </c>
      <c r="S195" s="10" t="e">
        <f t="shared" ca="1" si="174"/>
        <v>#VALUE!</v>
      </c>
      <c r="T195" s="9" t="e">
        <f t="shared" ca="1" si="168"/>
        <v>#VALUE!</v>
      </c>
      <c r="U195" s="10" t="e">
        <f t="shared" ca="1" si="175"/>
        <v>#VALUE!</v>
      </c>
      <c r="V195" s="9" t="e">
        <f t="shared" ca="1" si="155"/>
        <v>#VALUE!</v>
      </c>
      <c r="W195" s="11" t="e">
        <f t="shared" ca="1" si="169"/>
        <v>#VALUE!</v>
      </c>
      <c r="X195" s="7" t="e">
        <f t="shared" ca="1" si="170"/>
        <v>#VALUE!</v>
      </c>
      <c r="Y195" s="7" t="e">
        <f t="shared" ca="1" si="171"/>
        <v>#VALUE!</v>
      </c>
    </row>
    <row r="196" spans="1:25" x14ac:dyDescent="0.3">
      <c r="A196">
        <v>15</v>
      </c>
      <c r="B196" s="7" t="e">
        <f t="shared" ca="1" si="156"/>
        <v>#VALUE!</v>
      </c>
      <c r="C196" s="7" t="e">
        <f t="shared" ca="1" si="157"/>
        <v>#VALUE!</v>
      </c>
      <c r="D196" s="8" t="e">
        <f t="shared" ca="1" si="158"/>
        <v>#VALUE!</v>
      </c>
      <c r="E196" s="9" t="e">
        <f t="shared" ca="1" si="159"/>
        <v>#VALUE!</v>
      </c>
      <c r="F196" s="10" t="e">
        <f t="shared" ca="1" si="172"/>
        <v>#VALUE!</v>
      </c>
      <c r="G196" s="9" t="e">
        <f t="shared" ca="1" si="160"/>
        <v>#VALUE!</v>
      </c>
      <c r="H196" s="10" t="e">
        <f t="shared" ca="1" si="173"/>
        <v>#VALUE!</v>
      </c>
      <c r="I196" s="9" t="e">
        <f t="shared" ca="1" si="154"/>
        <v>#VALUE!</v>
      </c>
      <c r="J196" s="11" t="e">
        <f t="shared" ca="1" si="161"/>
        <v>#VALUE!</v>
      </c>
      <c r="K196" s="7" t="e">
        <f t="shared" ca="1" si="162"/>
        <v>#VALUE!</v>
      </c>
      <c r="L196" s="7" t="e">
        <f t="shared" ca="1" si="163"/>
        <v>#VALUE!</v>
      </c>
      <c r="N196">
        <v>15</v>
      </c>
      <c r="O196" s="7" t="e">
        <f t="shared" ca="1" si="164"/>
        <v>#VALUE!</v>
      </c>
      <c r="P196" s="7" t="e">
        <f t="shared" ca="1" si="165"/>
        <v>#VALUE!</v>
      </c>
      <c r="Q196" s="8" t="e">
        <f t="shared" ca="1" si="166"/>
        <v>#VALUE!</v>
      </c>
      <c r="R196" s="9" t="e">
        <f t="shared" ca="1" si="167"/>
        <v>#VALUE!</v>
      </c>
      <c r="S196" s="10" t="e">
        <f t="shared" ca="1" si="174"/>
        <v>#VALUE!</v>
      </c>
      <c r="T196" s="9" t="e">
        <f t="shared" ca="1" si="168"/>
        <v>#VALUE!</v>
      </c>
      <c r="U196" s="10" t="e">
        <f t="shared" ca="1" si="175"/>
        <v>#VALUE!</v>
      </c>
      <c r="V196" s="9" t="e">
        <f t="shared" ca="1" si="155"/>
        <v>#VALUE!</v>
      </c>
      <c r="W196" s="11" t="e">
        <f t="shared" ca="1" si="169"/>
        <v>#VALUE!</v>
      </c>
      <c r="X196" s="7" t="e">
        <f t="shared" ca="1" si="170"/>
        <v>#VALUE!</v>
      </c>
      <c r="Y196" s="7" t="e">
        <f t="shared" ca="1" si="171"/>
        <v>#VALUE!</v>
      </c>
    </row>
    <row r="197" spans="1:25" x14ac:dyDescent="0.3">
      <c r="A197">
        <v>16</v>
      </c>
      <c r="B197" s="7" t="e">
        <f t="shared" ca="1" si="156"/>
        <v>#VALUE!</v>
      </c>
      <c r="C197" s="7" t="e">
        <f t="shared" ca="1" si="157"/>
        <v>#VALUE!</v>
      </c>
      <c r="D197" s="8" t="e">
        <f t="shared" ca="1" si="158"/>
        <v>#VALUE!</v>
      </c>
      <c r="E197" s="9" t="e">
        <f t="shared" ca="1" si="159"/>
        <v>#VALUE!</v>
      </c>
      <c r="F197" s="10" t="e">
        <f t="shared" ca="1" si="172"/>
        <v>#VALUE!</v>
      </c>
      <c r="G197" s="9" t="e">
        <f t="shared" ca="1" si="160"/>
        <v>#VALUE!</v>
      </c>
      <c r="H197" s="10" t="e">
        <f t="shared" ca="1" si="173"/>
        <v>#VALUE!</v>
      </c>
      <c r="I197" s="9" t="e">
        <f t="shared" ca="1" si="154"/>
        <v>#VALUE!</v>
      </c>
      <c r="J197" s="11" t="e">
        <f t="shared" ca="1" si="161"/>
        <v>#VALUE!</v>
      </c>
      <c r="K197" s="7" t="e">
        <f t="shared" ca="1" si="162"/>
        <v>#VALUE!</v>
      </c>
      <c r="L197" s="7" t="e">
        <f t="shared" ca="1" si="163"/>
        <v>#VALUE!</v>
      </c>
      <c r="N197">
        <v>16</v>
      </c>
      <c r="O197" s="7" t="e">
        <f t="shared" ca="1" si="164"/>
        <v>#VALUE!</v>
      </c>
      <c r="P197" s="7" t="e">
        <f t="shared" ca="1" si="165"/>
        <v>#VALUE!</v>
      </c>
      <c r="Q197" s="8" t="e">
        <f t="shared" ca="1" si="166"/>
        <v>#VALUE!</v>
      </c>
      <c r="R197" s="9" t="e">
        <f t="shared" ca="1" si="167"/>
        <v>#VALUE!</v>
      </c>
      <c r="S197" s="10" t="e">
        <f t="shared" ca="1" si="174"/>
        <v>#VALUE!</v>
      </c>
      <c r="T197" s="9" t="e">
        <f t="shared" ca="1" si="168"/>
        <v>#VALUE!</v>
      </c>
      <c r="U197" s="10" t="e">
        <f t="shared" ca="1" si="175"/>
        <v>#VALUE!</v>
      </c>
      <c r="V197" s="9" t="e">
        <f t="shared" ca="1" si="155"/>
        <v>#VALUE!</v>
      </c>
      <c r="W197" s="11" t="e">
        <f t="shared" ca="1" si="169"/>
        <v>#VALUE!</v>
      </c>
      <c r="X197" s="7" t="e">
        <f t="shared" ca="1" si="170"/>
        <v>#VALUE!</v>
      </c>
      <c r="Y197" s="7" t="e">
        <f t="shared" ca="1" si="171"/>
        <v>#VALUE!</v>
      </c>
    </row>
    <row r="198" spans="1:25" x14ac:dyDescent="0.3">
      <c r="A198">
        <v>17</v>
      </c>
      <c r="B198" s="7" t="e">
        <f t="shared" ca="1" si="156"/>
        <v>#VALUE!</v>
      </c>
      <c r="C198" s="7" t="e">
        <f t="shared" ca="1" si="157"/>
        <v>#VALUE!</v>
      </c>
      <c r="D198" s="8" t="e">
        <f t="shared" ca="1" si="158"/>
        <v>#VALUE!</v>
      </c>
      <c r="E198" s="9" t="e">
        <f t="shared" ca="1" si="159"/>
        <v>#VALUE!</v>
      </c>
      <c r="F198" s="10" t="e">
        <f t="shared" ca="1" si="172"/>
        <v>#VALUE!</v>
      </c>
      <c r="G198" s="9" t="e">
        <f t="shared" ca="1" si="160"/>
        <v>#VALUE!</v>
      </c>
      <c r="H198" s="10" t="e">
        <f t="shared" ca="1" si="173"/>
        <v>#VALUE!</v>
      </c>
      <c r="I198" s="9" t="e">
        <f t="shared" ca="1" si="154"/>
        <v>#VALUE!</v>
      </c>
      <c r="J198" s="11" t="e">
        <f t="shared" ca="1" si="161"/>
        <v>#VALUE!</v>
      </c>
      <c r="K198" s="7" t="e">
        <f t="shared" ca="1" si="162"/>
        <v>#VALUE!</v>
      </c>
      <c r="L198" s="7" t="e">
        <f t="shared" ca="1" si="163"/>
        <v>#VALUE!</v>
      </c>
      <c r="N198">
        <v>17</v>
      </c>
      <c r="O198" s="7" t="e">
        <f t="shared" ca="1" si="164"/>
        <v>#VALUE!</v>
      </c>
      <c r="P198" s="7" t="e">
        <f t="shared" ca="1" si="165"/>
        <v>#VALUE!</v>
      </c>
      <c r="Q198" s="8" t="e">
        <f t="shared" ca="1" si="166"/>
        <v>#VALUE!</v>
      </c>
      <c r="R198" s="9" t="e">
        <f t="shared" ca="1" si="167"/>
        <v>#VALUE!</v>
      </c>
      <c r="S198" s="10" t="e">
        <f t="shared" ca="1" si="174"/>
        <v>#VALUE!</v>
      </c>
      <c r="T198" s="9" t="e">
        <f t="shared" ca="1" si="168"/>
        <v>#VALUE!</v>
      </c>
      <c r="U198" s="10" t="e">
        <f t="shared" ca="1" si="175"/>
        <v>#VALUE!</v>
      </c>
      <c r="V198" s="9" t="e">
        <f t="shared" ca="1" si="155"/>
        <v>#VALUE!</v>
      </c>
      <c r="W198" s="11" t="e">
        <f t="shared" ca="1" si="169"/>
        <v>#VALUE!</v>
      </c>
      <c r="X198" s="7" t="e">
        <f t="shared" ca="1" si="170"/>
        <v>#VALUE!</v>
      </c>
      <c r="Y198" s="7" t="e">
        <f t="shared" ca="1" si="171"/>
        <v>#VALUE!</v>
      </c>
    </row>
    <row r="199" spans="1:25" x14ac:dyDescent="0.3">
      <c r="A199">
        <v>18</v>
      </c>
      <c r="B199" s="7" t="e">
        <f t="shared" ca="1" si="156"/>
        <v>#VALUE!</v>
      </c>
      <c r="C199" s="7" t="e">
        <f t="shared" ca="1" si="157"/>
        <v>#VALUE!</v>
      </c>
      <c r="D199" s="8" t="e">
        <f ca="1">IF(G199="Halved","Shared "&amp;F199&amp;" Skin"&amp;IF(F199=1,"","s"),IF(E199=0,"","Won "&amp;E199&amp;" Skin"&amp;IF(E199=1,"","s")))</f>
        <v>#VALUE!</v>
      </c>
      <c r="E199" s="9" t="e">
        <f ca="1">IF(G199=OFFSET(B199,0-A199,0,1,1),F199,IF(G199="Halved",F199/2,0))</f>
        <v>#VALUE!</v>
      </c>
      <c r="F199" s="10" t="e">
        <f t="shared" ca="1" si="172"/>
        <v>#VALUE!</v>
      </c>
      <c r="G199" s="9" t="e">
        <f t="shared" ca="1" si="160"/>
        <v>#VALUE!</v>
      </c>
      <c r="H199" s="10" t="e">
        <f t="shared" ca="1" si="173"/>
        <v>#VALUE!</v>
      </c>
      <c r="I199" s="9" t="e">
        <f ca="1">IF(G199=OFFSET(L199,0-A199,0,1,1),H199,IF(G199="Halved",H199/2,0))</f>
        <v>#VALUE!</v>
      </c>
      <c r="J199" s="11" t="e">
        <f ca="1">IF(G199="Halved","Shared "&amp;H199&amp;" Skin"&amp;IF(H199=1,"","s"),IF(I199=0,"","Won "&amp;I199&amp;" Skin"&amp;IF(I199=1,"","s")))</f>
        <v>#VALUE!</v>
      </c>
      <c r="K199" s="7" t="e">
        <f t="shared" ca="1" si="162"/>
        <v>#VALUE!</v>
      </c>
      <c r="L199" s="7" t="e">
        <f t="shared" ca="1" si="163"/>
        <v>#VALUE!</v>
      </c>
      <c r="N199">
        <v>18</v>
      </c>
      <c r="O199" s="7" t="e">
        <f t="shared" ca="1" si="164"/>
        <v>#VALUE!</v>
      </c>
      <c r="P199" s="7" t="e">
        <f t="shared" ca="1" si="165"/>
        <v>#VALUE!</v>
      </c>
      <c r="Q199" s="8" t="e">
        <f ca="1">IF(T199="Halved","Shared "&amp;S199&amp;" Skin"&amp;IF(S199=1,"","s"),IF(R199=0,"","Won "&amp;R199&amp;" Skin"&amp;IF(R199=1,"","s")))</f>
        <v>#VALUE!</v>
      </c>
      <c r="R199" s="9" t="e">
        <f ca="1">IF(T199=OFFSET(O199,0-N199,0,1,1),S199,IF(T199="Halved",S199/2,0))</f>
        <v>#VALUE!</v>
      </c>
      <c r="S199" s="10" t="e">
        <f t="shared" ca="1" si="174"/>
        <v>#VALUE!</v>
      </c>
      <c r="T199" s="9" t="e">
        <f t="shared" ca="1" si="168"/>
        <v>#VALUE!</v>
      </c>
      <c r="U199" s="10" t="e">
        <f t="shared" ca="1" si="175"/>
        <v>#VALUE!</v>
      </c>
      <c r="V199" s="9" t="e">
        <f ca="1">IF(T199=OFFSET(Y199,0-N199,0,1,1),U199,IF(T199="Halved",U199/2,0))</f>
        <v>#VALUE!</v>
      </c>
      <c r="W199" s="11" t="e">
        <f ca="1">IF(T199="Halved","Shared "&amp;U199&amp;" Skin"&amp;IF(U199=1,"","s"),IF(V199=0,"","Won "&amp;V199&amp;" Skin"&amp;IF(V199=1,"","s")))</f>
        <v>#VALUE!</v>
      </c>
      <c r="X199" s="7" t="e">
        <f t="shared" ca="1" si="170"/>
        <v>#VALUE!</v>
      </c>
      <c r="Y199" s="7" t="e">
        <f t="shared" ca="1" si="171"/>
        <v>#VALUE!</v>
      </c>
    </row>
    <row r="200" spans="1:25" x14ac:dyDescent="0.3">
      <c r="A200" s="213" t="s">
        <v>46</v>
      </c>
      <c r="B200" s="213"/>
      <c r="C200" s="12"/>
      <c r="D200" s="13" t="e">
        <f ca="1">"Won "&amp;E200&amp;" Skins"</f>
        <v>#VALUE!</v>
      </c>
      <c r="E200" s="14" t="e">
        <f ca="1">SUM(E182:E199)</f>
        <v>#VALUE!</v>
      </c>
      <c r="F200" s="15"/>
      <c r="G200" s="15"/>
      <c r="H200" s="15"/>
      <c r="I200" s="14" t="e">
        <f ca="1">SUM(I182:I199)</f>
        <v>#VALUE!</v>
      </c>
      <c r="J200" s="16" t="e">
        <f ca="1">"Won "&amp;I200&amp;" Skins"</f>
        <v>#VALUE!</v>
      </c>
      <c r="K200" s="12"/>
      <c r="L200" s="12"/>
      <c r="N200" s="213" t="s">
        <v>46</v>
      </c>
      <c r="O200" s="213"/>
      <c r="P200" s="12"/>
      <c r="Q200" s="13" t="e">
        <f ca="1">"Won "&amp;R200&amp;" Skins"</f>
        <v>#VALUE!</v>
      </c>
      <c r="R200" s="14" t="e">
        <f ca="1">SUM(R182:R199)</f>
        <v>#VALUE!</v>
      </c>
      <c r="S200" s="15"/>
      <c r="T200" s="15"/>
      <c r="U200" s="15"/>
      <c r="V200" s="14" t="e">
        <f ca="1">SUM(V182:V199)</f>
        <v>#VALUE!</v>
      </c>
      <c r="W200" s="16" t="e">
        <f ca="1">"Won "&amp;V200&amp;" Skins"</f>
        <v>#VALUE!</v>
      </c>
      <c r="X200" s="12"/>
      <c r="Y200" s="12"/>
    </row>
  </sheetData>
  <mergeCells count="50">
    <mergeCell ref="A180:L180"/>
    <mergeCell ref="A200:B200"/>
    <mergeCell ref="N103:Y103"/>
    <mergeCell ref="N105:Y105"/>
    <mergeCell ref="N125:O125"/>
    <mergeCell ref="N128:Y128"/>
    <mergeCell ref="N130:Y130"/>
    <mergeCell ref="N150:O150"/>
    <mergeCell ref="N153:Y153"/>
    <mergeCell ref="N155:Y155"/>
    <mergeCell ref="N175:O175"/>
    <mergeCell ref="N178:Y178"/>
    <mergeCell ref="N180:Y180"/>
    <mergeCell ref="N200:O200"/>
    <mergeCell ref="A150:B150"/>
    <mergeCell ref="A153:L153"/>
    <mergeCell ref="A155:L155"/>
    <mergeCell ref="A175:B175"/>
    <mergeCell ref="A178:L178"/>
    <mergeCell ref="A103:L103"/>
    <mergeCell ref="A105:L105"/>
    <mergeCell ref="A125:B125"/>
    <mergeCell ref="A128:L128"/>
    <mergeCell ref="A130:L130"/>
    <mergeCell ref="A78:L78"/>
    <mergeCell ref="A80:L80"/>
    <mergeCell ref="A100:B100"/>
    <mergeCell ref="N78:Y78"/>
    <mergeCell ref="N80:Y80"/>
    <mergeCell ref="N100:O100"/>
    <mergeCell ref="N30:Y30"/>
    <mergeCell ref="N50:O50"/>
    <mergeCell ref="N53:Y53"/>
    <mergeCell ref="N55:Y55"/>
    <mergeCell ref="N75:O75"/>
    <mergeCell ref="N1:Y1"/>
    <mergeCell ref="N3:Y3"/>
    <mergeCell ref="N5:Y5"/>
    <mergeCell ref="N25:O25"/>
    <mergeCell ref="N28:Y28"/>
    <mergeCell ref="A3:L3"/>
    <mergeCell ref="A28:L28"/>
    <mergeCell ref="A30:L30"/>
    <mergeCell ref="A50:B50"/>
    <mergeCell ref="A1:L1"/>
    <mergeCell ref="A53:L53"/>
    <mergeCell ref="A55:L55"/>
    <mergeCell ref="A75:B75"/>
    <mergeCell ref="A5:L5"/>
    <mergeCell ref="A25:B2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4">
    <tabColor theme="6" tint="0.59999389629810485"/>
  </sheetPr>
  <dimension ref="A1:AM186"/>
  <sheetViews>
    <sheetView zoomScale="70" zoomScaleNormal="70" workbookViewId="0">
      <pane xSplit="10" ySplit="2" topLeftCell="W3" activePane="bottomRight" state="frozen"/>
      <selection sqref="A1:XFD1048576"/>
      <selection pane="topRight" sqref="A1:XFD1048576"/>
      <selection pane="bottomLeft" sqref="A1:XFD1048576"/>
      <selection pane="bottomRight" activeCell="Y1" sqref="Y1:AJ1"/>
    </sheetView>
  </sheetViews>
  <sheetFormatPr defaultColWidth="9.109375" defaultRowHeight="14.4" x14ac:dyDescent="0.3"/>
  <cols>
    <col min="1" max="1" width="17.109375" customWidth="1"/>
    <col min="2" max="2" width="7.33203125" customWidth="1"/>
    <col min="3" max="3" width="12.88671875" style="7" customWidth="1"/>
    <col min="4" max="4" width="9.109375" hidden="1" customWidth="1"/>
    <col min="5" max="5" width="3.33203125" style="7" customWidth="1"/>
    <col min="6" max="6" width="9.109375" hidden="1" customWidth="1"/>
    <col min="7" max="7" width="12.88671875" style="7" customWidth="1"/>
    <col min="8" max="8" width="7.33203125" style="7" customWidth="1"/>
    <col min="9" max="9" width="17.109375" customWidth="1"/>
    <col min="11" max="12" width="9.109375" customWidth="1"/>
    <col min="13" max="13" width="22.88671875" style="7" customWidth="1"/>
    <col min="14" max="14" width="15" style="7" hidden="1" customWidth="1"/>
    <col min="15" max="15" width="15" style="7" customWidth="1"/>
    <col min="16" max="16" width="12.88671875" style="7" hidden="1" customWidth="1"/>
    <col min="17" max="17" width="9.109375" hidden="1" customWidth="1"/>
    <col min="18" max="18" width="24.33203125" style="7" customWidth="1"/>
    <col min="19" max="19" width="9.109375" hidden="1" customWidth="1"/>
    <col min="20" max="20" width="12.88671875" style="7" hidden="1" customWidth="1"/>
    <col min="21" max="21" width="15" style="7" customWidth="1"/>
    <col min="22" max="22" width="15" style="7" hidden="1" customWidth="1"/>
    <col min="23" max="23" width="22.88671875" style="7" customWidth="1"/>
    <col min="24" max="25" width="9.109375" customWidth="1"/>
    <col min="26" max="26" width="22.88671875" customWidth="1"/>
    <col min="27" max="27" width="15" hidden="1" customWidth="1"/>
    <col min="28" max="28" width="15" customWidth="1"/>
    <col min="29" max="29" width="12.88671875" hidden="1" customWidth="1"/>
    <col min="30" max="30" width="9.109375" hidden="1" customWidth="1"/>
    <col min="31" max="31" width="24.33203125" customWidth="1"/>
    <col min="32" max="32" width="9.109375" hidden="1" customWidth="1"/>
    <col min="33" max="33" width="12.88671875" hidden="1" customWidth="1"/>
    <col min="34" max="34" width="15" customWidth="1"/>
    <col min="35" max="35" width="15" hidden="1" customWidth="1"/>
    <col min="36" max="36" width="22.88671875" customWidth="1"/>
  </cols>
  <sheetData>
    <row r="1" spans="1:39" ht="21" x14ac:dyDescent="0.4">
      <c r="A1" s="217" t="s">
        <v>193</v>
      </c>
      <c r="B1" s="217"/>
      <c r="C1" s="217"/>
      <c r="G1" s="218" t="s">
        <v>192</v>
      </c>
      <c r="H1" s="218"/>
      <c r="I1" s="218"/>
      <c r="L1" s="211" t="s">
        <v>79</v>
      </c>
      <c r="M1" s="211"/>
      <c r="N1" s="211"/>
      <c r="O1" s="211"/>
      <c r="P1" s="211"/>
      <c r="Q1" s="211"/>
      <c r="R1" s="211"/>
      <c r="S1" s="211"/>
      <c r="T1" s="211"/>
      <c r="U1" s="211"/>
      <c r="V1" s="211"/>
      <c r="W1" s="211"/>
      <c r="Y1" s="211" t="s">
        <v>42</v>
      </c>
      <c r="Z1" s="211"/>
      <c r="AA1" s="211"/>
      <c r="AB1" s="211"/>
      <c r="AC1" s="211"/>
      <c r="AD1" s="211"/>
      <c r="AE1" s="211"/>
      <c r="AF1" s="211"/>
      <c r="AG1" s="211"/>
      <c r="AH1" s="211"/>
      <c r="AI1" s="211"/>
      <c r="AJ1" s="211"/>
    </row>
    <row r="2" spans="1:39" ht="21" x14ac:dyDescent="0.4">
      <c r="A2" s="195">
        <f ca="1">C9+C21</f>
        <v>2</v>
      </c>
      <c r="B2" s="195"/>
      <c r="C2" s="195"/>
      <c r="E2" s="43" t="s">
        <v>43</v>
      </c>
      <c r="G2" s="195">
        <f ca="1">G9+G21</f>
        <v>9</v>
      </c>
      <c r="H2" s="195"/>
      <c r="I2" s="195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</row>
    <row r="3" spans="1:39" x14ac:dyDescent="0.3">
      <c r="L3" s="212" t="s">
        <v>45</v>
      </c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Y3" s="212" t="s">
        <v>49</v>
      </c>
      <c r="Z3" s="212"/>
      <c r="AA3" s="212"/>
      <c r="AB3" s="212"/>
      <c r="AC3" s="212"/>
      <c r="AD3" s="212"/>
      <c r="AE3" s="212"/>
      <c r="AF3" s="212"/>
      <c r="AG3" s="212"/>
      <c r="AH3" s="212"/>
      <c r="AI3" s="212"/>
      <c r="AJ3" s="212"/>
    </row>
    <row r="4" spans="1:39" x14ac:dyDescent="0.3">
      <c r="A4" s="215" t="s">
        <v>79</v>
      </c>
      <c r="B4" s="215"/>
      <c r="C4" s="215"/>
      <c r="D4" s="215"/>
      <c r="E4" s="215"/>
      <c r="F4" s="215"/>
      <c r="G4" s="215"/>
      <c r="H4" s="215"/>
      <c r="I4" s="215"/>
      <c r="L4" s="4" t="s">
        <v>44</v>
      </c>
      <c r="M4" s="5" t="str">
        <f>A5</f>
        <v>The Ghostbusters</v>
      </c>
      <c r="N4" s="6" t="s">
        <v>67</v>
      </c>
      <c r="O4" s="6" t="s">
        <v>47</v>
      </c>
      <c r="P4" s="6" t="s">
        <v>46</v>
      </c>
      <c r="Q4" s="4" t="s">
        <v>17</v>
      </c>
      <c r="R4" s="6" t="s">
        <v>66</v>
      </c>
      <c r="S4" s="4" t="s">
        <v>17</v>
      </c>
      <c r="T4" s="6" t="s">
        <v>46</v>
      </c>
      <c r="U4" s="6" t="s">
        <v>47</v>
      </c>
      <c r="V4" s="6" t="s">
        <v>67</v>
      </c>
      <c r="W4" s="5" t="str">
        <f>H5</f>
        <v>The Friendly Ghosts</v>
      </c>
      <c r="Y4" s="4" t="s">
        <v>44</v>
      </c>
      <c r="Z4" s="5" t="str">
        <f>A13</f>
        <v>Stewart</v>
      </c>
      <c r="AA4" s="6" t="s">
        <v>67</v>
      </c>
      <c r="AB4" s="6" t="s">
        <v>47</v>
      </c>
      <c r="AC4" s="6" t="s">
        <v>46</v>
      </c>
      <c r="AD4" s="4" t="s">
        <v>17</v>
      </c>
      <c r="AE4" s="6" t="s">
        <v>66</v>
      </c>
      <c r="AF4" s="4" t="s">
        <v>17</v>
      </c>
      <c r="AG4" s="6" t="s">
        <v>46</v>
      </c>
      <c r="AH4" s="6" t="s">
        <v>47</v>
      </c>
      <c r="AI4" s="6" t="s">
        <v>67</v>
      </c>
      <c r="AJ4" s="5" t="str">
        <f>I13</f>
        <v>Aaron</v>
      </c>
    </row>
    <row r="5" spans="1:39" x14ac:dyDescent="0.3">
      <c r="A5" s="219" t="s">
        <v>265</v>
      </c>
      <c r="B5" s="219"/>
      <c r="C5" s="7" t="str">
        <f ca="1">IFERROR(O23,"")</f>
        <v>Lost 4 &amp; 2</v>
      </c>
      <c r="D5">
        <f ca="1">IFERROR(Q23,"")</f>
        <v>0</v>
      </c>
      <c r="E5" s="44"/>
      <c r="F5">
        <f ca="1">IFERROR(S23,"")</f>
        <v>1</v>
      </c>
      <c r="G5" s="7" t="str">
        <f ca="1">IFERROR(U23,"")</f>
        <v>Won 4 &amp; 2</v>
      </c>
      <c r="H5" s="220" t="s">
        <v>266</v>
      </c>
      <c r="I5" s="220"/>
      <c r="L5">
        <v>1</v>
      </c>
      <c r="M5" s="7">
        <f ca="1">INDIRECT("'"&amp;SUBSTITUTE(OFFSET(M5,0-L5,0,1,1),"'","''")&amp;"'!$G$"&amp;L5+10)</f>
        <v>3</v>
      </c>
      <c r="N5" s="7">
        <f ca="1">INDIRECT("'"&amp;SUBSTITUTE(OFFSET(M5,0-L5,0,1,1),"'","''")&amp;"'!$H$"&amp;L5+10)</f>
        <v>3</v>
      </c>
      <c r="O5" s="8" t="str">
        <f ca="1">IF(OR(LEFT(O4,3)="Won",LEFT(O4,4)="Lost",O4=""),"",IF(Q5=0,"All Square",IF(Q5&gt;(18-L5),"Won "&amp;Q5&amp;" &amp; "&amp;(18-L5),IF(Q5&lt;(L5-18),"Lost "&amp;-Q5&amp;" &amp; "&amp;(18-L5),IF(Q5&gt;0,Q5&amp;" Up",-Q5&amp;" Down")))))</f>
        <v>1 Up</v>
      </c>
      <c r="P5" s="9" t="str">
        <f ca="1">IF(OR(LEFT(O5,3)="Won",LEFT(O5,4)="Lost",O5="Halved"),"Result","")</f>
        <v/>
      </c>
      <c r="Q5" s="10">
        <f ca="1">IF(R5="Halved",0,IF(R5=OFFSET(M5,0-L5,0,1,1),1,-1))</f>
        <v>1</v>
      </c>
      <c r="R5" s="9" t="str">
        <f ca="1">IF(M5=W5,"Halved",IF(M5&gt;W5,OFFSET(M5,0-L5,0,1,1),OFFSET(W5,0-L5,0,1,1)))</f>
        <v>The Ghostbusters</v>
      </c>
      <c r="S5" s="10">
        <f ca="1">IF(R5="Halved",0,IF(R5=OFFSET(W5,0-L5,0,1,1),1,-1))</f>
        <v>-1</v>
      </c>
      <c r="T5" s="9" t="str">
        <f ca="1">IF(OR(LEFT(U5,3)="Won",LEFT(U5,4)="Lost",U5="Halved"),"Result","")</f>
        <v/>
      </c>
      <c r="U5" s="11" t="str">
        <f ca="1">IF(OR(LEFT(U4,3)="Won",LEFT(U4,4)="Lost",U4=""),"",IF(S5=0,"All Square",IF(S5&gt;(18-L5),"Won "&amp;S5&amp;" &amp; "&amp;(18-L5),IF(S5&lt;(L5-18),"Lost "&amp;-S5&amp;" &amp; "&amp;(18-L5),IF(S5&gt;0,S5&amp;" Up",-S5&amp;" Down")))))</f>
        <v>1 Down</v>
      </c>
      <c r="V5" s="7">
        <f ca="1">INDIRECT("'"&amp;SUBSTITUTE(OFFSET(W5,0-L5,0,1,1),"'","''")&amp;"'!$H$"&amp;L5+10)</f>
        <v>0</v>
      </c>
      <c r="W5" s="7">
        <f ca="1">INDIRECT("'"&amp;SUBSTITUTE(OFFSET(W5,0-L5,0,1,1),"'","''")&amp;"'!$G$"&amp;L5+10)</f>
        <v>0</v>
      </c>
      <c r="Y5">
        <v>1</v>
      </c>
      <c r="Z5" s="7">
        <f ca="1">INDIRECT("'"&amp;SUBSTITUTE(OFFSET(Z5,0-Y5,0,1,1),"'","''")&amp;"'!$Q$"&amp;Y5+10)</f>
        <v>3</v>
      </c>
      <c r="AA5" s="7">
        <f ca="1">INDIRECT("'"&amp;SUBSTITUTE(OFFSET(Z5,0-Y5,0,1,1),"'","''")&amp;"'!$R$"&amp;Y5+10)</f>
        <v>3</v>
      </c>
      <c r="AB5" s="8" t="str">
        <f ca="1">IF(OR(LEFT(AB4,3)="Won",LEFT(AB4,4)="Lost",AB4=""),"",IF(AD5=0,"All Square",IF(AD5&gt;(18-Y5),"Won "&amp;AD5&amp;" &amp; "&amp;(18-Y5),IF(AD5&lt;(Y5-18),"Lost "&amp;-AD5&amp;" &amp; "&amp;(18-Y5),IF(AD5&gt;0,AD5&amp;" Up",-AD5&amp;" Down")))))</f>
        <v>All Square</v>
      </c>
      <c r="AC5" s="9" t="str">
        <f ca="1">IF(OR(LEFT(AB5,3)="Won",LEFT(AB5,4)="Lost",AB5="Halved"),"Result","")</f>
        <v/>
      </c>
      <c r="AD5" s="10">
        <f ca="1">IF(AE5="Halved",0,IF(AE5=OFFSET(Z5,0-Y5,0,1,1),1,-1))</f>
        <v>0</v>
      </c>
      <c r="AE5" s="9" t="str">
        <f ca="1">IF(Z5=AJ5,"Halved",IF(Z5&gt;AJ5,OFFSET(Z5,0-Y5,0,1,1),OFFSET(AJ5,0-Y5,0,1,1)))</f>
        <v>Halved</v>
      </c>
      <c r="AF5" s="10">
        <f ca="1">IF(AE5="Halved",0,IF(AE5=OFFSET(AJ5,0-Y5,0,1,1),1,-1))</f>
        <v>0</v>
      </c>
      <c r="AG5" s="9" t="str">
        <f ca="1">IF(OR(LEFT(AH5,3)="Won",LEFT(AH5,4)="Lost",AH5="Halved"),"Result","")</f>
        <v/>
      </c>
      <c r="AH5" s="11" t="str">
        <f ca="1">IF(OR(LEFT(AH4,3)="Won",LEFT(AH4,4)="Lost",AH4=""),"",IF(AF5=0,"All Square",IF(AF5&gt;(18-Y5),"Won "&amp;AF5&amp;" &amp; "&amp;(18-Y5),IF(AF5&lt;(Y5-18),"Lost "&amp;-AF5&amp;" &amp; "&amp;(18-Y5),IF(AF5&gt;0,AF5&amp;" Up",-AF5&amp;" Down")))))</f>
        <v>All Square</v>
      </c>
      <c r="AI5" s="7">
        <f ca="1">INDIRECT("'"&amp;SUBSTITUTE(OFFSET(AJ5,0-Y5,0,1,1),"'","''")&amp;"'!$R$"&amp;Y5+10)</f>
        <v>3</v>
      </c>
      <c r="AJ5" s="7">
        <f ca="1">INDIRECT("'"&amp;SUBSTITUTE(OFFSET(AJ5,0-Y5,0,1,1),"'","''")&amp;"'!$Q$"&amp;Y5+10)</f>
        <v>3</v>
      </c>
    </row>
    <row r="6" spans="1:39" x14ac:dyDescent="0.3">
      <c r="A6" s="219" t="s">
        <v>151</v>
      </c>
      <c r="B6" s="219"/>
      <c r="C6" s="7" t="str">
        <f ca="1">IFERROR(O46,"")</f>
        <v>Lost 1 Down</v>
      </c>
      <c r="D6">
        <f ca="1">IFERROR(Q46,"")</f>
        <v>0</v>
      </c>
      <c r="E6" s="44"/>
      <c r="F6">
        <f ca="1">IFERROR(S46,"")</f>
        <v>1</v>
      </c>
      <c r="G6" s="7" t="str">
        <f ca="1">IFERROR(U46,"")</f>
        <v>Won 1 Up</v>
      </c>
      <c r="H6" s="220" t="s">
        <v>153</v>
      </c>
      <c r="I6" s="220"/>
      <c r="L6">
        <v>2</v>
      </c>
      <c r="M6" s="7">
        <f t="shared" ref="M6:M22" ca="1" si="0">INDIRECT("'"&amp;SUBSTITUTE(OFFSET(M6,0-L6,0,1,1),"'","''")&amp;"'!$G$"&amp;L6+10)</f>
        <v>3</v>
      </c>
      <c r="N6" s="7">
        <f t="shared" ref="N6:N22" ca="1" si="1">INDIRECT("'"&amp;SUBSTITUTE(OFFSET(M6,0-L6,0,1,1),"'","''")&amp;"'!$H$"&amp;L6+10)</f>
        <v>3</v>
      </c>
      <c r="O6" s="8" t="str">
        <f t="shared" ref="O6:O21" ca="1" si="2">IF(OR(LEFT(O5,3)="Won",LEFT(O5,4)="Lost",O5=""),"",IF(Q6=0,"All Square",IF(Q6&gt;(18-L6),"Won "&amp;Q6&amp;" &amp; "&amp;(18-L6),IF(Q6&lt;(L6-18),"Lost "&amp;-Q6&amp;" &amp; "&amp;(18-L6),IF(Q6&gt;0,Q6&amp;" Up",-Q6&amp;" Down")))))</f>
        <v>All Square</v>
      </c>
      <c r="P6" s="9" t="str">
        <f t="shared" ref="P6:P21" ca="1" si="3">IF(OR(LEFT(O6,3)="Won",LEFT(O6,4)="Lost",O6="Halved"),"Result","")</f>
        <v/>
      </c>
      <c r="Q6" s="10">
        <f ca="1">IF(R6="Halved",Q5,IF(R6=OFFSET(M6,0-L6,0,1,1),Q5+1,Q5-1))</f>
        <v>0</v>
      </c>
      <c r="R6" s="9" t="str">
        <f t="shared" ref="R6:R22" ca="1" si="4">IF(M6=W6,"Halved",IF(M6&gt;W6,OFFSET(M6,0-L6,0,1,1),OFFSET(W6,0-L6,0,1,1)))</f>
        <v>The Friendly Ghosts</v>
      </c>
      <c r="S6" s="10">
        <f t="shared" ref="S6:S22" ca="1" si="5">IF(R6="Halved",S5,IF(R6=OFFSET(W6,0-L6,0,1,1),S5+1,S5-1))</f>
        <v>0</v>
      </c>
      <c r="T6" s="9" t="str">
        <f t="shared" ref="T6:T22" ca="1" si="6">IF(OR(LEFT(U6,3)="Won",LEFT(U6,4)="Lost",U6="Halved"),"Result","")</f>
        <v/>
      </c>
      <c r="U6" s="11" t="str">
        <f t="shared" ref="U6:U21" ca="1" si="7">IF(OR(LEFT(U5,3)="Won",LEFT(U5,4)="Lost",U5=""),"",IF(S6=0,"All Square",IF(S6&gt;(18-L6),"Won "&amp;S6&amp;" &amp; "&amp;(18-L6),IF(S6&lt;(L6-18),"Lost "&amp;-S6&amp;" &amp; "&amp;(18-L6),IF(S6&gt;0,S6&amp;" Up",-S6&amp;" Down")))))</f>
        <v>All Square</v>
      </c>
      <c r="V6" s="7">
        <f t="shared" ref="V6:V22" ca="1" si="8">INDIRECT("'"&amp;SUBSTITUTE(OFFSET(W6,0-L6,0,1,1),"'","''")&amp;"'!$H$"&amp;L6+10)</f>
        <v>4</v>
      </c>
      <c r="W6" s="7">
        <f t="shared" ref="W6:W22" ca="1" si="9">INDIRECT("'"&amp;SUBSTITUTE(OFFSET(W6,0-L6,0,1,1),"'","''")&amp;"'!$G$"&amp;L6+10)</f>
        <v>4</v>
      </c>
      <c r="Y6">
        <v>2</v>
      </c>
      <c r="Z6" s="7">
        <f t="shared" ref="Z6:Z22" ca="1" si="10">INDIRECT("'"&amp;SUBSTITUTE(OFFSET(Z6,0-Y6,0,1,1),"'","''")&amp;"'!$Q$"&amp;Y6+10)</f>
        <v>1</v>
      </c>
      <c r="AA6" s="7">
        <f t="shared" ref="AA6:AA22" ca="1" si="11">INDIRECT("'"&amp;SUBSTITUTE(OFFSET(Z6,0-Y6,0,1,1),"'","''")&amp;"'!$R$"&amp;Y6+10)</f>
        <v>1</v>
      </c>
      <c r="AB6" s="8" t="str">
        <f t="shared" ref="AB6:AB21" ca="1" si="12">IF(OR(LEFT(AB5,3)="Won",LEFT(AB5,4)="Lost",AB5=""),"",IF(AD6=0,"All Square",IF(AD6&gt;(18-Y6),"Won "&amp;AD6&amp;" &amp; "&amp;(18-Y6),IF(AD6&lt;(Y6-18),"Lost "&amp;-AD6&amp;" &amp; "&amp;(18-Y6),IF(AD6&gt;0,AD6&amp;" Up",-AD6&amp;" Down")))))</f>
        <v>1 Up</v>
      </c>
      <c r="AC6" s="9" t="str">
        <f t="shared" ref="AC6:AC21" ca="1" si="13">IF(OR(LEFT(AB6,3)="Won",LEFT(AB6,4)="Lost",AB6="Halved"),"Result","")</f>
        <v/>
      </c>
      <c r="AD6" s="10">
        <f ca="1">IF(AE6="Halved",AD5,IF(AE6=OFFSET(Z6,0-Y6,0,1,1),AD5+1,AD5-1))</f>
        <v>1</v>
      </c>
      <c r="AE6" s="9" t="str">
        <f t="shared" ref="AE6:AE22" ca="1" si="14">IF(Z6=AJ6,"Halved",IF(Z6&gt;AJ6,OFFSET(Z6,0-Y6,0,1,1),OFFSET(AJ6,0-Y6,0,1,1)))</f>
        <v>Stewart</v>
      </c>
      <c r="AF6" s="10">
        <f t="shared" ref="AF6:AF22" ca="1" si="15">IF(AE6="Halved",AF5,IF(AE6=OFFSET(AJ6,0-Y6,0,1,1),AF5+1,AF5-1))</f>
        <v>-1</v>
      </c>
      <c r="AG6" s="9" t="str">
        <f t="shared" ref="AG6:AG22" ca="1" si="16">IF(OR(LEFT(AH6,3)="Won",LEFT(AH6,4)="Lost",AH6="Halved"),"Result","")</f>
        <v/>
      </c>
      <c r="AH6" s="11" t="str">
        <f t="shared" ref="AH6:AH21" ca="1" si="17">IF(OR(LEFT(AH5,3)="Won",LEFT(AH5,4)="Lost",AH5=""),"",IF(AF6=0,"All Square",IF(AF6&gt;(18-Y6),"Won "&amp;AF6&amp;" &amp; "&amp;(18-Y6),IF(AF6&lt;(Y6-18),"Lost "&amp;-AF6&amp;" &amp; "&amp;(18-Y6),IF(AF6&gt;0,AF6&amp;" Up",-AF6&amp;" Down")))))</f>
        <v>1 Down</v>
      </c>
      <c r="AI6" s="7">
        <f t="shared" ref="AI6:AI22" ca="1" si="18">INDIRECT("'"&amp;SUBSTITUTE(OFFSET(AJ6,0-Y6,0,1,1),"'","''")&amp;"'!$R$"&amp;Y6+10)</f>
        <v>0</v>
      </c>
      <c r="AJ6" s="7">
        <f t="shared" ref="AJ6:AJ22" ca="1" si="19">INDIRECT("'"&amp;SUBSTITUTE(OFFSET(AJ6,0-Y6,0,1,1),"'","''")&amp;"'!$Q$"&amp;Y6+10)</f>
        <v>0</v>
      </c>
    </row>
    <row r="7" spans="1:39" x14ac:dyDescent="0.3">
      <c r="A7" s="222" t="s">
        <v>261</v>
      </c>
      <c r="B7" s="222"/>
      <c r="C7" s="7" t="str">
        <f ca="1">IFERROR(O69,"")</f>
        <v>Lost 4 &amp; 3</v>
      </c>
      <c r="D7">
        <f ca="1">IFERROR(Q69,"")</f>
        <v>0</v>
      </c>
      <c r="E7" s="44"/>
      <c r="F7">
        <f ca="1">IFERROR(S69,"")</f>
        <v>1</v>
      </c>
      <c r="G7" s="7" t="str">
        <f ca="1">IFERROR(U69,"")</f>
        <v>Won 4 &amp; 3</v>
      </c>
      <c r="H7" s="220" t="s">
        <v>269</v>
      </c>
      <c r="I7" s="220"/>
      <c r="L7">
        <v>3</v>
      </c>
      <c r="M7" s="7">
        <f t="shared" ca="1" si="0"/>
        <v>3</v>
      </c>
      <c r="N7" s="7">
        <f t="shared" ca="1" si="1"/>
        <v>3</v>
      </c>
      <c r="O7" s="8" t="str">
        <f t="shared" ca="1" si="2"/>
        <v>1 Up</v>
      </c>
      <c r="P7" s="9" t="str">
        <f t="shared" ca="1" si="3"/>
        <v/>
      </c>
      <c r="Q7" s="10">
        <f t="shared" ref="Q7:Q21" ca="1" si="20">IF(R7="Halved",Q6,IF(R7=OFFSET(M7,0-L7,0,1,1),Q6+1,Q6-1))</f>
        <v>1</v>
      </c>
      <c r="R7" s="9" t="str">
        <f t="shared" ca="1" si="4"/>
        <v>The Ghostbusters</v>
      </c>
      <c r="S7" s="10">
        <f t="shared" ca="1" si="5"/>
        <v>-1</v>
      </c>
      <c r="T7" s="9" t="str">
        <f t="shared" ca="1" si="6"/>
        <v/>
      </c>
      <c r="U7" s="11" t="str">
        <f t="shared" ca="1" si="7"/>
        <v>1 Down</v>
      </c>
      <c r="V7" s="7">
        <f t="shared" ca="1" si="8"/>
        <v>2</v>
      </c>
      <c r="W7" s="7">
        <f t="shared" ca="1" si="9"/>
        <v>2</v>
      </c>
      <c r="Y7">
        <v>3</v>
      </c>
      <c r="Z7" s="7">
        <f t="shared" ca="1" si="10"/>
        <v>2</v>
      </c>
      <c r="AA7" s="7">
        <f t="shared" ca="1" si="11"/>
        <v>2</v>
      </c>
      <c r="AB7" s="8" t="str">
        <f t="shared" ca="1" si="12"/>
        <v>2 Up</v>
      </c>
      <c r="AC7" s="9" t="str">
        <f t="shared" ca="1" si="13"/>
        <v/>
      </c>
      <c r="AD7" s="10">
        <f t="shared" ref="AD7:AD21" ca="1" si="21">IF(AE7="Halved",AD6,IF(AE7=OFFSET(Z7,0-Y7,0,1,1),AD6+1,AD6-1))</f>
        <v>2</v>
      </c>
      <c r="AE7" s="9" t="str">
        <f t="shared" ca="1" si="14"/>
        <v>Stewart</v>
      </c>
      <c r="AF7" s="10">
        <f t="shared" ca="1" si="15"/>
        <v>-2</v>
      </c>
      <c r="AG7" s="9" t="str">
        <f t="shared" ca="1" si="16"/>
        <v/>
      </c>
      <c r="AH7" s="11" t="str">
        <f t="shared" ca="1" si="17"/>
        <v>2 Down</v>
      </c>
      <c r="AI7" s="7">
        <f t="shared" ca="1" si="18"/>
        <v>1</v>
      </c>
      <c r="AJ7" s="7">
        <f t="shared" ca="1" si="19"/>
        <v>1</v>
      </c>
    </row>
    <row r="8" spans="1:39" x14ac:dyDescent="0.3">
      <c r="A8" s="222" t="s">
        <v>189</v>
      </c>
      <c r="B8" s="222"/>
      <c r="C8" s="7" t="str">
        <f ca="1">IFERROR(O92,"")</f>
        <v>Lost 3 &amp; 2</v>
      </c>
      <c r="D8">
        <f ca="1">IFERROR(Q92,"")</f>
        <v>0</v>
      </c>
      <c r="E8" s="44"/>
      <c r="F8">
        <f ca="1">IFERROR(S92,"")</f>
        <v>1</v>
      </c>
      <c r="G8" s="7" t="str">
        <f ca="1">IFERROR(U92,"")</f>
        <v>Won 3 &amp; 2</v>
      </c>
      <c r="H8" s="220" t="s">
        <v>152</v>
      </c>
      <c r="I8" s="220"/>
      <c r="L8">
        <v>4</v>
      </c>
      <c r="M8" s="7">
        <f t="shared" ca="1" si="0"/>
        <v>3</v>
      </c>
      <c r="N8" s="7">
        <f t="shared" ca="1" si="1"/>
        <v>3</v>
      </c>
      <c r="O8" s="8" t="str">
        <f t="shared" ca="1" si="2"/>
        <v>2 Up</v>
      </c>
      <c r="P8" s="9" t="str">
        <f t="shared" ca="1" si="3"/>
        <v/>
      </c>
      <c r="Q8" s="10">
        <f t="shared" ca="1" si="20"/>
        <v>2</v>
      </c>
      <c r="R8" s="9" t="str">
        <f t="shared" ca="1" si="4"/>
        <v>The Ghostbusters</v>
      </c>
      <c r="S8" s="10">
        <f t="shared" ca="1" si="5"/>
        <v>-2</v>
      </c>
      <c r="T8" s="9" t="str">
        <f t="shared" ca="1" si="6"/>
        <v/>
      </c>
      <c r="U8" s="11" t="str">
        <f t="shared" ca="1" si="7"/>
        <v>2 Down</v>
      </c>
      <c r="V8" s="7">
        <f t="shared" ca="1" si="8"/>
        <v>2</v>
      </c>
      <c r="W8" s="7">
        <f t="shared" ca="1" si="9"/>
        <v>2</v>
      </c>
      <c r="Y8">
        <v>4</v>
      </c>
      <c r="Z8" s="7">
        <f t="shared" ca="1" si="10"/>
        <v>2</v>
      </c>
      <c r="AA8" s="7">
        <f t="shared" ca="1" si="11"/>
        <v>2</v>
      </c>
      <c r="AB8" s="8" t="str">
        <f t="shared" ca="1" si="12"/>
        <v>1 Up</v>
      </c>
      <c r="AC8" s="9" t="str">
        <f t="shared" ca="1" si="13"/>
        <v/>
      </c>
      <c r="AD8" s="10">
        <f t="shared" ca="1" si="21"/>
        <v>1</v>
      </c>
      <c r="AE8" s="9" t="str">
        <f t="shared" ca="1" si="14"/>
        <v>Aaron</v>
      </c>
      <c r="AF8" s="10">
        <f t="shared" ca="1" si="15"/>
        <v>-1</v>
      </c>
      <c r="AG8" s="9" t="str">
        <f t="shared" ca="1" si="16"/>
        <v/>
      </c>
      <c r="AH8" s="11" t="str">
        <f t="shared" ca="1" si="17"/>
        <v>1 Down</v>
      </c>
      <c r="AI8" s="7">
        <f t="shared" ca="1" si="18"/>
        <v>3</v>
      </c>
      <c r="AJ8" s="7">
        <f t="shared" ca="1" si="19"/>
        <v>3</v>
      </c>
    </row>
    <row r="9" spans="1:39" ht="15" customHeight="1" x14ac:dyDescent="0.3">
      <c r="A9" s="221" t="str">
        <f>A1</f>
        <v>USA</v>
      </c>
      <c r="B9" s="221"/>
      <c r="C9" s="118">
        <f ca="1">IFERROR(SUM(D5:D8),"")</f>
        <v>0</v>
      </c>
      <c r="D9" s="46"/>
      <c r="E9" s="118" t="s">
        <v>43</v>
      </c>
      <c r="F9" s="46"/>
      <c r="G9" s="118">
        <f ca="1">IFERROR(SUM(F5:F8),"")</f>
        <v>4</v>
      </c>
      <c r="H9" s="223" t="str">
        <f>G1</f>
        <v>Europe</v>
      </c>
      <c r="I9" s="223"/>
      <c r="L9">
        <v>5</v>
      </c>
      <c r="M9" s="7">
        <f t="shared" ca="1" si="0"/>
        <v>2</v>
      </c>
      <c r="N9" s="7">
        <f t="shared" ca="1" si="1"/>
        <v>2</v>
      </c>
      <c r="O9" s="8" t="str">
        <f t="shared" ca="1" si="2"/>
        <v>1 Up</v>
      </c>
      <c r="P9" s="9" t="str">
        <f t="shared" ca="1" si="3"/>
        <v/>
      </c>
      <c r="Q9" s="10">
        <f t="shared" ca="1" si="20"/>
        <v>1</v>
      </c>
      <c r="R9" s="9" t="str">
        <f t="shared" ca="1" si="4"/>
        <v>The Friendly Ghosts</v>
      </c>
      <c r="S9" s="10">
        <f t="shared" ca="1" si="5"/>
        <v>-1</v>
      </c>
      <c r="T9" s="9" t="str">
        <f t="shared" ca="1" si="6"/>
        <v/>
      </c>
      <c r="U9" s="11" t="str">
        <f t="shared" ca="1" si="7"/>
        <v>1 Down</v>
      </c>
      <c r="V9" s="7">
        <f t="shared" ca="1" si="8"/>
        <v>3</v>
      </c>
      <c r="W9" s="7">
        <f t="shared" ca="1" si="9"/>
        <v>3</v>
      </c>
      <c r="Y9">
        <v>5</v>
      </c>
      <c r="Z9" s="7">
        <f t="shared" ca="1" si="10"/>
        <v>2</v>
      </c>
      <c r="AA9" s="7">
        <f t="shared" ca="1" si="11"/>
        <v>2</v>
      </c>
      <c r="AB9" s="8" t="str">
        <f t="shared" ca="1" si="12"/>
        <v>1 Up</v>
      </c>
      <c r="AC9" s="9" t="str">
        <f t="shared" ca="1" si="13"/>
        <v/>
      </c>
      <c r="AD9" s="10">
        <f t="shared" ca="1" si="21"/>
        <v>1</v>
      </c>
      <c r="AE9" s="9" t="str">
        <f t="shared" ca="1" si="14"/>
        <v>Halved</v>
      </c>
      <c r="AF9" s="10">
        <f t="shared" ca="1" si="15"/>
        <v>-1</v>
      </c>
      <c r="AG9" s="9" t="str">
        <f t="shared" ca="1" si="16"/>
        <v/>
      </c>
      <c r="AH9" s="11" t="str">
        <f t="shared" ca="1" si="17"/>
        <v>1 Down</v>
      </c>
      <c r="AI9" s="7">
        <f t="shared" ca="1" si="18"/>
        <v>2</v>
      </c>
      <c r="AJ9" s="7">
        <f t="shared" ca="1" si="19"/>
        <v>2</v>
      </c>
    </row>
    <row r="10" spans="1:39" ht="15" customHeight="1" x14ac:dyDescent="0.3">
      <c r="L10">
        <v>6</v>
      </c>
      <c r="M10" s="7">
        <f t="shared" ca="1" si="0"/>
        <v>2</v>
      </c>
      <c r="N10" s="7">
        <f t="shared" ca="1" si="1"/>
        <v>2</v>
      </c>
      <c r="O10" s="8" t="str">
        <f t="shared" ca="1" si="2"/>
        <v>All Square</v>
      </c>
      <c r="P10" s="9" t="str">
        <f t="shared" ca="1" si="3"/>
        <v/>
      </c>
      <c r="Q10" s="10">
        <f t="shared" ca="1" si="20"/>
        <v>0</v>
      </c>
      <c r="R10" s="9" t="str">
        <f t="shared" ca="1" si="4"/>
        <v>The Friendly Ghosts</v>
      </c>
      <c r="S10" s="10">
        <f t="shared" ca="1" si="5"/>
        <v>0</v>
      </c>
      <c r="T10" s="9" t="str">
        <f t="shared" ca="1" si="6"/>
        <v/>
      </c>
      <c r="U10" s="11" t="str">
        <f t="shared" ca="1" si="7"/>
        <v>All Square</v>
      </c>
      <c r="V10" s="7">
        <f t="shared" ca="1" si="8"/>
        <v>3</v>
      </c>
      <c r="W10" s="7">
        <f t="shared" ca="1" si="9"/>
        <v>3</v>
      </c>
      <c r="Y10">
        <v>6</v>
      </c>
      <c r="Z10" s="7">
        <f t="shared" ca="1" si="10"/>
        <v>3</v>
      </c>
      <c r="AA10" s="7">
        <f t="shared" ca="1" si="11"/>
        <v>3</v>
      </c>
      <c r="AB10" s="8" t="str">
        <f t="shared" ca="1" si="12"/>
        <v>1 Up</v>
      </c>
      <c r="AC10" s="9" t="str">
        <f t="shared" ca="1" si="13"/>
        <v/>
      </c>
      <c r="AD10" s="10">
        <f t="shared" ca="1" si="21"/>
        <v>1</v>
      </c>
      <c r="AE10" s="9" t="str">
        <f t="shared" ca="1" si="14"/>
        <v>Halved</v>
      </c>
      <c r="AF10" s="10">
        <f t="shared" ca="1" si="15"/>
        <v>-1</v>
      </c>
      <c r="AG10" s="9" t="str">
        <f t="shared" ca="1" si="16"/>
        <v/>
      </c>
      <c r="AH10" s="11" t="str">
        <f t="shared" ca="1" si="17"/>
        <v>1 Down</v>
      </c>
      <c r="AI10" s="7">
        <f t="shared" ca="1" si="18"/>
        <v>3</v>
      </c>
      <c r="AJ10" s="7">
        <f t="shared" ca="1" si="19"/>
        <v>3</v>
      </c>
    </row>
    <row r="11" spans="1:39" x14ac:dyDescent="0.3">
      <c r="L11">
        <v>7</v>
      </c>
      <c r="M11" s="7">
        <f t="shared" ca="1" si="0"/>
        <v>3</v>
      </c>
      <c r="N11" s="7">
        <f t="shared" ca="1" si="1"/>
        <v>3</v>
      </c>
      <c r="O11" s="8" t="str">
        <f t="shared" ca="1" si="2"/>
        <v>All Square</v>
      </c>
      <c r="P11" s="9" t="str">
        <f t="shared" ca="1" si="3"/>
        <v/>
      </c>
      <c r="Q11" s="10">
        <f t="shared" ca="1" si="20"/>
        <v>0</v>
      </c>
      <c r="R11" s="9" t="str">
        <f t="shared" ca="1" si="4"/>
        <v>Halved</v>
      </c>
      <c r="S11" s="10">
        <f t="shared" ca="1" si="5"/>
        <v>0</v>
      </c>
      <c r="T11" s="9" t="str">
        <f t="shared" ca="1" si="6"/>
        <v/>
      </c>
      <c r="U11" s="11" t="str">
        <f t="shared" ca="1" si="7"/>
        <v>All Square</v>
      </c>
      <c r="V11" s="7">
        <f t="shared" ca="1" si="8"/>
        <v>3</v>
      </c>
      <c r="W11" s="7">
        <f t="shared" ca="1" si="9"/>
        <v>3</v>
      </c>
      <c r="Y11">
        <v>7</v>
      </c>
      <c r="Z11" s="7">
        <f t="shared" ca="1" si="10"/>
        <v>1</v>
      </c>
      <c r="AA11" s="7">
        <f t="shared" ca="1" si="11"/>
        <v>1</v>
      </c>
      <c r="AB11" s="8" t="str">
        <f t="shared" ca="1" si="12"/>
        <v>All Square</v>
      </c>
      <c r="AC11" s="9" t="str">
        <f t="shared" ca="1" si="13"/>
        <v/>
      </c>
      <c r="AD11" s="10">
        <f t="shared" ca="1" si="21"/>
        <v>0</v>
      </c>
      <c r="AE11" s="9" t="str">
        <f t="shared" ca="1" si="14"/>
        <v>Aaron</v>
      </c>
      <c r="AF11" s="10">
        <f t="shared" ca="1" si="15"/>
        <v>0</v>
      </c>
      <c r="AG11" s="9" t="str">
        <f t="shared" ca="1" si="16"/>
        <v/>
      </c>
      <c r="AH11" s="11" t="str">
        <f t="shared" ca="1" si="17"/>
        <v>All Square</v>
      </c>
      <c r="AI11" s="7">
        <f t="shared" ca="1" si="18"/>
        <v>2</v>
      </c>
      <c r="AJ11" s="7">
        <f t="shared" ca="1" si="19"/>
        <v>2</v>
      </c>
    </row>
    <row r="12" spans="1:39" x14ac:dyDescent="0.3">
      <c r="A12" s="215" t="s">
        <v>42</v>
      </c>
      <c r="B12" s="215"/>
      <c r="C12" s="215"/>
      <c r="D12" s="215"/>
      <c r="E12" s="215"/>
      <c r="F12" s="215"/>
      <c r="G12" s="215"/>
      <c r="H12" s="215"/>
      <c r="I12" s="215"/>
      <c r="L12">
        <v>8</v>
      </c>
      <c r="M12" s="7">
        <f t="shared" ca="1" si="0"/>
        <v>2</v>
      </c>
      <c r="N12" s="7">
        <f t="shared" ca="1" si="1"/>
        <v>2</v>
      </c>
      <c r="O12" s="8" t="str">
        <f t="shared" ca="1" si="2"/>
        <v>All Square</v>
      </c>
      <c r="P12" s="9" t="str">
        <f t="shared" ca="1" si="3"/>
        <v/>
      </c>
      <c r="Q12" s="10">
        <f t="shared" ca="1" si="20"/>
        <v>0</v>
      </c>
      <c r="R12" s="9" t="str">
        <f t="shared" ca="1" si="4"/>
        <v>Halved</v>
      </c>
      <c r="S12" s="10">
        <f t="shared" ca="1" si="5"/>
        <v>0</v>
      </c>
      <c r="T12" s="9" t="str">
        <f t="shared" ca="1" si="6"/>
        <v/>
      </c>
      <c r="U12" s="11" t="str">
        <f t="shared" ca="1" si="7"/>
        <v>All Square</v>
      </c>
      <c r="V12" s="7">
        <f t="shared" ca="1" si="8"/>
        <v>2</v>
      </c>
      <c r="W12" s="7">
        <f t="shared" ca="1" si="9"/>
        <v>2</v>
      </c>
      <c r="Y12">
        <v>8</v>
      </c>
      <c r="Z12" s="7">
        <f t="shared" ca="1" si="10"/>
        <v>0</v>
      </c>
      <c r="AA12" s="7">
        <f t="shared" ca="1" si="11"/>
        <v>0</v>
      </c>
      <c r="AB12" s="8" t="str">
        <f t="shared" ca="1" si="12"/>
        <v>1 Down</v>
      </c>
      <c r="AC12" s="9" t="str">
        <f t="shared" ca="1" si="13"/>
        <v/>
      </c>
      <c r="AD12" s="10">
        <f t="shared" ca="1" si="21"/>
        <v>-1</v>
      </c>
      <c r="AE12" s="9" t="str">
        <f t="shared" ca="1" si="14"/>
        <v>Aaron</v>
      </c>
      <c r="AF12" s="10">
        <f t="shared" ca="1" si="15"/>
        <v>1</v>
      </c>
      <c r="AG12" s="9" t="str">
        <f t="shared" ca="1" si="16"/>
        <v/>
      </c>
      <c r="AH12" s="11" t="str">
        <f t="shared" ca="1" si="17"/>
        <v>1 Up</v>
      </c>
      <c r="AI12" s="7">
        <f t="shared" ca="1" si="18"/>
        <v>1</v>
      </c>
      <c r="AJ12" s="7">
        <f t="shared" ca="1" si="19"/>
        <v>1</v>
      </c>
    </row>
    <row r="13" spans="1:39" x14ac:dyDescent="0.3">
      <c r="A13" s="77" t="s">
        <v>263</v>
      </c>
      <c r="B13" s="95" t="str">
        <f ca="1">"("&amp;IFERROR(INDIRECT("'"&amp;SUBSTITUTE(A13,"'","''")&amp;"'!G5"),"")&amp;")"</f>
        <v>(18)</v>
      </c>
      <c r="C13" s="7" t="str">
        <f ca="1">IFERROR(AB23,"")</f>
        <v>Lost 3 &amp; 2</v>
      </c>
      <c r="D13">
        <f ca="1">IFERROR(AD23,"")</f>
        <v>0</v>
      </c>
      <c r="E13" s="44"/>
      <c r="F13">
        <f ca="1">IFERROR(AF23,"")</f>
        <v>1</v>
      </c>
      <c r="G13" s="7" t="str">
        <f ca="1">IFERROR(AH23,"")</f>
        <v>Won 3 &amp; 2</v>
      </c>
      <c r="H13" s="96" t="str">
        <f ca="1">"("&amp;IFERROR(INDIRECT("'"&amp;SUBSTITUTE(I13,"'","''")&amp;"'!G5"),"")&amp;")"</f>
        <v>(24)</v>
      </c>
      <c r="I13" s="78" t="s">
        <v>264</v>
      </c>
      <c r="L13">
        <v>9</v>
      </c>
      <c r="M13" s="7">
        <f t="shared" ca="1" si="0"/>
        <v>0</v>
      </c>
      <c r="N13" s="7">
        <f t="shared" ca="1" si="1"/>
        <v>0</v>
      </c>
      <c r="O13" s="8" t="str">
        <f t="shared" ca="1" si="2"/>
        <v>1 Down</v>
      </c>
      <c r="P13" s="9" t="str">
        <f t="shared" ca="1" si="3"/>
        <v/>
      </c>
      <c r="Q13" s="10">
        <f t="shared" ca="1" si="20"/>
        <v>-1</v>
      </c>
      <c r="R13" s="9" t="str">
        <f t="shared" ca="1" si="4"/>
        <v>The Friendly Ghosts</v>
      </c>
      <c r="S13" s="10">
        <f t="shared" ca="1" si="5"/>
        <v>1</v>
      </c>
      <c r="T13" s="9" t="str">
        <f t="shared" ca="1" si="6"/>
        <v/>
      </c>
      <c r="U13" s="11" t="str">
        <f t="shared" ca="1" si="7"/>
        <v>1 Up</v>
      </c>
      <c r="V13" s="7">
        <f t="shared" ca="1" si="8"/>
        <v>2</v>
      </c>
      <c r="W13" s="7">
        <f t="shared" ca="1" si="9"/>
        <v>2</v>
      </c>
      <c r="Y13">
        <v>9</v>
      </c>
      <c r="Z13" s="7">
        <f t="shared" ca="1" si="10"/>
        <v>2</v>
      </c>
      <c r="AA13" s="7">
        <f t="shared" ca="1" si="11"/>
        <v>2</v>
      </c>
      <c r="AB13" s="8" t="str">
        <f t="shared" ca="1" si="12"/>
        <v>1 Down</v>
      </c>
      <c r="AC13" s="9" t="str">
        <f t="shared" ca="1" si="13"/>
        <v/>
      </c>
      <c r="AD13" s="10">
        <f t="shared" ca="1" si="21"/>
        <v>-1</v>
      </c>
      <c r="AE13" s="9" t="str">
        <f t="shared" ca="1" si="14"/>
        <v>Halved</v>
      </c>
      <c r="AF13" s="10">
        <f t="shared" ca="1" si="15"/>
        <v>1</v>
      </c>
      <c r="AG13" s="9" t="str">
        <f t="shared" ca="1" si="16"/>
        <v/>
      </c>
      <c r="AH13" s="11" t="str">
        <f t="shared" ca="1" si="17"/>
        <v>1 Up</v>
      </c>
      <c r="AI13" s="7">
        <f t="shared" ca="1" si="18"/>
        <v>2</v>
      </c>
      <c r="AJ13" s="7">
        <f t="shared" ca="1" si="19"/>
        <v>2</v>
      </c>
      <c r="AM13" s="77"/>
    </row>
    <row r="14" spans="1:39" ht="15" customHeight="1" x14ac:dyDescent="0.3">
      <c r="A14" s="77" t="s">
        <v>9</v>
      </c>
      <c r="B14" s="95" t="str">
        <f t="shared" ref="B14:B20" ca="1" si="22">"("&amp;IFERROR(INDIRECT("'"&amp;SUBSTITUTE(A14,"'","''")&amp;"'!G5"),"")&amp;")"</f>
        <v>(38)</v>
      </c>
      <c r="C14" s="7" t="str">
        <f ca="1">IFERROR(AB46,"")</f>
        <v>Lost 5 &amp; 4</v>
      </c>
      <c r="D14">
        <f ca="1">IFERROR(AD46,"")</f>
        <v>0</v>
      </c>
      <c r="E14" s="44"/>
      <c r="F14">
        <f ca="1">IFERROR(AF46,"")</f>
        <v>1</v>
      </c>
      <c r="G14" s="7" t="str">
        <f ca="1">IFERROR(AH46,"")</f>
        <v>Won 5 &amp; 4</v>
      </c>
      <c r="H14" s="96" t="str">
        <f t="shared" ref="H14:H20" ca="1" si="23">"("&amp;IFERROR(INDIRECT("'"&amp;SUBSTITUTE(I14,"'","''")&amp;"'!G5"),"")&amp;")"</f>
        <v>(24)</v>
      </c>
      <c r="I14" s="78" t="s">
        <v>28</v>
      </c>
      <c r="L14">
        <v>10</v>
      </c>
      <c r="M14" s="7">
        <f t="shared" ca="1" si="0"/>
        <v>2</v>
      </c>
      <c r="N14" s="7">
        <f t="shared" ca="1" si="1"/>
        <v>2</v>
      </c>
      <c r="O14" s="8" t="str">
        <f t="shared" ca="1" si="2"/>
        <v>1 Down</v>
      </c>
      <c r="P14" s="9" t="str">
        <f t="shared" ca="1" si="3"/>
        <v/>
      </c>
      <c r="Q14" s="10">
        <f t="shared" ca="1" si="20"/>
        <v>-1</v>
      </c>
      <c r="R14" s="9" t="str">
        <f t="shared" ca="1" si="4"/>
        <v>Halved</v>
      </c>
      <c r="S14" s="10">
        <f t="shared" ca="1" si="5"/>
        <v>1</v>
      </c>
      <c r="T14" s="9" t="str">
        <f t="shared" ca="1" si="6"/>
        <v/>
      </c>
      <c r="U14" s="11" t="str">
        <f t="shared" ca="1" si="7"/>
        <v>1 Up</v>
      </c>
      <c r="V14" s="7">
        <f t="shared" ca="1" si="8"/>
        <v>2</v>
      </c>
      <c r="W14" s="7">
        <f t="shared" ca="1" si="9"/>
        <v>2</v>
      </c>
      <c r="Y14">
        <v>10</v>
      </c>
      <c r="Z14" s="7">
        <f t="shared" ca="1" si="10"/>
        <v>0</v>
      </c>
      <c r="AA14" s="7">
        <f t="shared" ca="1" si="11"/>
        <v>-1</v>
      </c>
      <c r="AB14" s="8" t="str">
        <f t="shared" ca="1" si="12"/>
        <v>1 Down</v>
      </c>
      <c r="AC14" s="9" t="str">
        <f t="shared" ca="1" si="13"/>
        <v/>
      </c>
      <c r="AD14" s="10">
        <f t="shared" ca="1" si="21"/>
        <v>-1</v>
      </c>
      <c r="AE14" s="9" t="str">
        <f t="shared" ca="1" si="14"/>
        <v>Halved</v>
      </c>
      <c r="AF14" s="10">
        <f t="shared" ca="1" si="15"/>
        <v>1</v>
      </c>
      <c r="AG14" s="9" t="str">
        <f t="shared" ca="1" si="16"/>
        <v/>
      </c>
      <c r="AH14" s="11" t="str">
        <f t="shared" ca="1" si="17"/>
        <v>1 Up</v>
      </c>
      <c r="AI14" s="7">
        <f t="shared" ca="1" si="18"/>
        <v>-1</v>
      </c>
      <c r="AJ14" s="7">
        <f t="shared" ca="1" si="19"/>
        <v>0</v>
      </c>
      <c r="AM14" s="77"/>
    </row>
    <row r="15" spans="1:39" ht="15" customHeight="1" x14ac:dyDescent="0.3">
      <c r="A15" s="77" t="s">
        <v>81</v>
      </c>
      <c r="B15" s="95" t="str">
        <f t="shared" ca="1" si="22"/>
        <v>(24)</v>
      </c>
      <c r="C15" s="7" t="str">
        <f ca="1">IFERROR(AB69,"")</f>
        <v>Won 1 Up</v>
      </c>
      <c r="D15">
        <f ca="1">IFERROR(AD69,"")</f>
        <v>1</v>
      </c>
      <c r="E15" s="44"/>
      <c r="F15">
        <f ca="1">IFERROR(AF69,"")</f>
        <v>0</v>
      </c>
      <c r="G15" s="7" t="str">
        <f ca="1">IFERROR(AH69,"")</f>
        <v>Lost 1 Down</v>
      </c>
      <c r="H15" s="96" t="str">
        <f t="shared" ca="1" si="23"/>
        <v>(34)</v>
      </c>
      <c r="I15" s="78" t="s">
        <v>188</v>
      </c>
      <c r="L15">
        <v>11</v>
      </c>
      <c r="M15" s="7">
        <f t="shared" ca="1" si="0"/>
        <v>1</v>
      </c>
      <c r="N15" s="7">
        <f t="shared" ca="1" si="1"/>
        <v>1</v>
      </c>
      <c r="O15" s="8" t="str">
        <f t="shared" ca="1" si="2"/>
        <v>2 Down</v>
      </c>
      <c r="P15" s="9" t="str">
        <f t="shared" ca="1" si="3"/>
        <v/>
      </c>
      <c r="Q15" s="10">
        <f t="shared" ca="1" si="20"/>
        <v>-2</v>
      </c>
      <c r="R15" s="9" t="str">
        <f t="shared" ca="1" si="4"/>
        <v>The Friendly Ghosts</v>
      </c>
      <c r="S15" s="10">
        <f t="shared" ca="1" si="5"/>
        <v>2</v>
      </c>
      <c r="T15" s="9" t="str">
        <f t="shared" ca="1" si="6"/>
        <v/>
      </c>
      <c r="U15" s="11" t="str">
        <f t="shared" ca="1" si="7"/>
        <v>2 Up</v>
      </c>
      <c r="V15" s="7">
        <f t="shared" ca="1" si="8"/>
        <v>2</v>
      </c>
      <c r="W15" s="7">
        <f t="shared" ca="1" si="9"/>
        <v>2</v>
      </c>
      <c r="Y15">
        <v>11</v>
      </c>
      <c r="Z15" s="7">
        <f t="shared" ca="1" si="10"/>
        <v>1</v>
      </c>
      <c r="AA15" s="7">
        <f t="shared" ca="1" si="11"/>
        <v>1</v>
      </c>
      <c r="AB15" s="8" t="str">
        <f t="shared" ca="1" si="12"/>
        <v>2 Down</v>
      </c>
      <c r="AC15" s="9" t="str">
        <f t="shared" ca="1" si="13"/>
        <v/>
      </c>
      <c r="AD15" s="10">
        <f t="shared" ca="1" si="21"/>
        <v>-2</v>
      </c>
      <c r="AE15" s="9" t="str">
        <f t="shared" ca="1" si="14"/>
        <v>Aaron</v>
      </c>
      <c r="AF15" s="10">
        <f t="shared" ca="1" si="15"/>
        <v>2</v>
      </c>
      <c r="AG15" s="9" t="str">
        <f t="shared" ca="1" si="16"/>
        <v/>
      </c>
      <c r="AH15" s="11" t="str">
        <f t="shared" ca="1" si="17"/>
        <v>2 Up</v>
      </c>
      <c r="AI15" s="7">
        <f t="shared" ca="1" si="18"/>
        <v>2</v>
      </c>
      <c r="AJ15" s="7">
        <f t="shared" ca="1" si="19"/>
        <v>2</v>
      </c>
      <c r="AM15" s="77"/>
    </row>
    <row r="16" spans="1:39" ht="15" customHeight="1" x14ac:dyDescent="0.3">
      <c r="A16" s="77" t="s">
        <v>41</v>
      </c>
      <c r="B16" s="95" t="str">
        <f t="shared" ca="1" si="22"/>
        <v>(24)</v>
      </c>
      <c r="C16" s="7" t="str">
        <f ca="1">IFERROR(AB92,"")</f>
        <v>Lost 5 &amp; 4</v>
      </c>
      <c r="D16">
        <f ca="1">IFERROR(AD92,"")</f>
        <v>0</v>
      </c>
      <c r="E16" s="44"/>
      <c r="F16">
        <f ca="1">IFERROR(AF92,"")</f>
        <v>1</v>
      </c>
      <c r="G16" s="7" t="str">
        <f ca="1">IFERROR(AH92,"")</f>
        <v>Won 5 &amp; 4</v>
      </c>
      <c r="H16" s="96" t="str">
        <f t="shared" ca="1" si="23"/>
        <v>(28)</v>
      </c>
      <c r="I16" s="78" t="s">
        <v>11</v>
      </c>
      <c r="L16">
        <v>12</v>
      </c>
      <c r="M16" s="7">
        <f t="shared" ca="1" si="0"/>
        <v>1</v>
      </c>
      <c r="N16" s="7">
        <f t="shared" ca="1" si="1"/>
        <v>1</v>
      </c>
      <c r="O16" s="8" t="str">
        <f t="shared" ca="1" si="2"/>
        <v>3 Down</v>
      </c>
      <c r="P16" s="9" t="str">
        <f t="shared" ca="1" si="3"/>
        <v/>
      </c>
      <c r="Q16" s="10">
        <f t="shared" ca="1" si="20"/>
        <v>-3</v>
      </c>
      <c r="R16" s="9" t="str">
        <f t="shared" ca="1" si="4"/>
        <v>The Friendly Ghosts</v>
      </c>
      <c r="S16" s="10">
        <f t="shared" ca="1" si="5"/>
        <v>3</v>
      </c>
      <c r="T16" s="9" t="str">
        <f t="shared" ca="1" si="6"/>
        <v/>
      </c>
      <c r="U16" s="11" t="str">
        <f t="shared" ca="1" si="7"/>
        <v>3 Up</v>
      </c>
      <c r="V16" s="7">
        <f t="shared" ca="1" si="8"/>
        <v>3</v>
      </c>
      <c r="W16" s="7">
        <f t="shared" ca="1" si="9"/>
        <v>3</v>
      </c>
      <c r="Y16">
        <v>12</v>
      </c>
      <c r="Z16" s="7">
        <f t="shared" ca="1" si="10"/>
        <v>1</v>
      </c>
      <c r="AA16" s="7">
        <f t="shared" ca="1" si="11"/>
        <v>1</v>
      </c>
      <c r="AB16" s="8" t="str">
        <f t="shared" ca="1" si="12"/>
        <v>3 Down</v>
      </c>
      <c r="AC16" s="9" t="str">
        <f t="shared" ca="1" si="13"/>
        <v/>
      </c>
      <c r="AD16" s="10">
        <f t="shared" ca="1" si="21"/>
        <v>-3</v>
      </c>
      <c r="AE16" s="9" t="str">
        <f t="shared" ca="1" si="14"/>
        <v>Aaron</v>
      </c>
      <c r="AF16" s="10">
        <f t="shared" ca="1" si="15"/>
        <v>3</v>
      </c>
      <c r="AG16" s="9" t="str">
        <f t="shared" ca="1" si="16"/>
        <v/>
      </c>
      <c r="AH16" s="11" t="str">
        <f t="shared" ca="1" si="17"/>
        <v>3 Up</v>
      </c>
      <c r="AI16" s="7">
        <f t="shared" ca="1" si="18"/>
        <v>3</v>
      </c>
      <c r="AJ16" s="7">
        <f t="shared" ca="1" si="19"/>
        <v>3</v>
      </c>
      <c r="AM16" s="77"/>
    </row>
    <row r="17" spans="1:39" ht="15" customHeight="1" x14ac:dyDescent="0.3">
      <c r="A17" s="77" t="s">
        <v>8</v>
      </c>
      <c r="B17" s="95" t="str">
        <f t="shared" ca="1" si="22"/>
        <v>(45)</v>
      </c>
      <c r="C17" s="7" t="str">
        <f ca="1">IFERROR(AB115,"")</f>
        <v>Lost 1 Down</v>
      </c>
      <c r="D17">
        <f ca="1">IFERROR(AD115,"")</f>
        <v>0</v>
      </c>
      <c r="E17" s="44"/>
      <c r="F17">
        <f ca="1">IFERROR(AF115,"")</f>
        <v>1</v>
      </c>
      <c r="G17" s="7" t="str">
        <f ca="1">IFERROR(AH115,"")</f>
        <v>Won 1 Up</v>
      </c>
      <c r="H17" s="96" t="str">
        <f t="shared" ca="1" si="23"/>
        <v>(38)</v>
      </c>
      <c r="I17" s="78" t="s">
        <v>10</v>
      </c>
      <c r="L17">
        <v>13</v>
      </c>
      <c r="M17" s="7">
        <f t="shared" ca="1" si="0"/>
        <v>2</v>
      </c>
      <c r="N17" s="7">
        <f t="shared" ca="1" si="1"/>
        <v>2</v>
      </c>
      <c r="O17" s="8" t="str">
        <f t="shared" ca="1" si="2"/>
        <v>3 Down</v>
      </c>
      <c r="P17" s="9" t="str">
        <f t="shared" ca="1" si="3"/>
        <v/>
      </c>
      <c r="Q17" s="10">
        <f t="shared" ca="1" si="20"/>
        <v>-3</v>
      </c>
      <c r="R17" s="9" t="str">
        <f t="shared" ca="1" si="4"/>
        <v>Halved</v>
      </c>
      <c r="S17" s="10">
        <f t="shared" ca="1" si="5"/>
        <v>3</v>
      </c>
      <c r="T17" s="9" t="str">
        <f t="shared" ca="1" si="6"/>
        <v/>
      </c>
      <c r="U17" s="11" t="str">
        <f t="shared" ca="1" si="7"/>
        <v>3 Up</v>
      </c>
      <c r="V17" s="7">
        <f t="shared" ca="1" si="8"/>
        <v>2</v>
      </c>
      <c r="W17" s="7">
        <f t="shared" ca="1" si="9"/>
        <v>2</v>
      </c>
      <c r="Y17">
        <v>13</v>
      </c>
      <c r="Z17" s="7">
        <f t="shared" ca="1" si="10"/>
        <v>1</v>
      </c>
      <c r="AA17" s="7">
        <f t="shared" ca="1" si="11"/>
        <v>1</v>
      </c>
      <c r="AB17" s="8" t="str">
        <f t="shared" ca="1" si="12"/>
        <v>3 Down</v>
      </c>
      <c r="AC17" s="9" t="str">
        <f t="shared" ca="1" si="13"/>
        <v/>
      </c>
      <c r="AD17" s="10">
        <f t="shared" ca="1" si="21"/>
        <v>-3</v>
      </c>
      <c r="AE17" s="9" t="str">
        <f t="shared" ca="1" si="14"/>
        <v>Halved</v>
      </c>
      <c r="AF17" s="10">
        <f t="shared" ca="1" si="15"/>
        <v>3</v>
      </c>
      <c r="AG17" s="9" t="str">
        <f t="shared" ca="1" si="16"/>
        <v/>
      </c>
      <c r="AH17" s="11" t="str">
        <f t="shared" ca="1" si="17"/>
        <v>3 Up</v>
      </c>
      <c r="AI17" s="7">
        <f t="shared" ca="1" si="18"/>
        <v>1</v>
      </c>
      <c r="AJ17" s="7">
        <f t="shared" ca="1" si="19"/>
        <v>1</v>
      </c>
      <c r="AM17" s="77"/>
    </row>
    <row r="18" spans="1:39" ht="15" customHeight="1" x14ac:dyDescent="0.3">
      <c r="A18" s="77" t="s">
        <v>7</v>
      </c>
      <c r="B18" s="95" t="str">
        <f t="shared" ca="1" si="22"/>
        <v>(22)</v>
      </c>
      <c r="C18" s="7" t="str">
        <f ca="1">IFERROR(AB138,"")</f>
        <v>Won 7 &amp; 5</v>
      </c>
      <c r="D18">
        <f ca="1">IFERROR(AD138,"")</f>
        <v>1</v>
      </c>
      <c r="E18" s="44"/>
      <c r="F18">
        <f ca="1">IFERROR(AF138,"")</f>
        <v>0</v>
      </c>
      <c r="G18" s="7" t="str">
        <f ca="1">IFERROR(AH138,"")</f>
        <v>Lost 7 &amp; 5</v>
      </c>
      <c r="H18" s="96" t="str">
        <f t="shared" ca="1" si="23"/>
        <v>(22)</v>
      </c>
      <c r="I18" s="78" t="s">
        <v>12</v>
      </c>
      <c r="L18">
        <v>14</v>
      </c>
      <c r="M18" s="7">
        <f t="shared" ca="1" si="0"/>
        <v>3</v>
      </c>
      <c r="N18" s="7">
        <f t="shared" ca="1" si="1"/>
        <v>3</v>
      </c>
      <c r="O18" s="8" t="str">
        <f t="shared" ca="1" si="2"/>
        <v>2 Down</v>
      </c>
      <c r="P18" s="9" t="str">
        <f t="shared" ca="1" si="3"/>
        <v/>
      </c>
      <c r="Q18" s="10">
        <f t="shared" ca="1" si="20"/>
        <v>-2</v>
      </c>
      <c r="R18" s="9" t="str">
        <f t="shared" ca="1" si="4"/>
        <v>The Ghostbusters</v>
      </c>
      <c r="S18" s="10">
        <f t="shared" ca="1" si="5"/>
        <v>2</v>
      </c>
      <c r="T18" s="9" t="str">
        <f t="shared" ca="1" si="6"/>
        <v/>
      </c>
      <c r="U18" s="11" t="str">
        <f t="shared" ca="1" si="7"/>
        <v>2 Up</v>
      </c>
      <c r="V18" s="7">
        <f t="shared" ca="1" si="8"/>
        <v>2</v>
      </c>
      <c r="W18" s="7">
        <f t="shared" ca="1" si="9"/>
        <v>2</v>
      </c>
      <c r="Y18">
        <v>14</v>
      </c>
      <c r="Z18" s="7">
        <f t="shared" ca="1" si="10"/>
        <v>2</v>
      </c>
      <c r="AA18" s="7">
        <f t="shared" ca="1" si="11"/>
        <v>2</v>
      </c>
      <c r="AB18" s="8" t="str">
        <f t="shared" ca="1" si="12"/>
        <v>3 Down</v>
      </c>
      <c r="AC18" s="9" t="str">
        <f t="shared" ca="1" si="13"/>
        <v/>
      </c>
      <c r="AD18" s="10">
        <f t="shared" ca="1" si="21"/>
        <v>-3</v>
      </c>
      <c r="AE18" s="9" t="str">
        <f t="shared" ca="1" si="14"/>
        <v>Halved</v>
      </c>
      <c r="AF18" s="10">
        <f t="shared" ca="1" si="15"/>
        <v>3</v>
      </c>
      <c r="AG18" s="9" t="str">
        <f t="shared" ca="1" si="16"/>
        <v/>
      </c>
      <c r="AH18" s="11" t="str">
        <f t="shared" ca="1" si="17"/>
        <v>3 Up</v>
      </c>
      <c r="AI18" s="7">
        <f t="shared" ca="1" si="18"/>
        <v>2</v>
      </c>
      <c r="AJ18" s="7">
        <f t="shared" ca="1" si="19"/>
        <v>2</v>
      </c>
      <c r="AM18" s="77"/>
    </row>
    <row r="19" spans="1:39" ht="15" customHeight="1" x14ac:dyDescent="0.3">
      <c r="A19" s="77" t="s">
        <v>154</v>
      </c>
      <c r="B19" s="95" t="str">
        <f t="shared" ca="1" si="22"/>
        <v>(28)</v>
      </c>
      <c r="C19" s="7" t="str">
        <f ca="1">IFERROR(AB161,"")</f>
        <v>Lost 5 &amp; 4</v>
      </c>
      <c r="D19">
        <f ca="1">IFERROR(AD161,"")</f>
        <v>0</v>
      </c>
      <c r="E19" s="44"/>
      <c r="F19">
        <f ca="1">IFERROR(AF161,"")</f>
        <v>1</v>
      </c>
      <c r="G19" s="7" t="str">
        <f ca="1">IFERROR(AH161,"")</f>
        <v>Won 5 &amp; 4</v>
      </c>
      <c r="H19" s="96" t="str">
        <f t="shared" ca="1" si="23"/>
        <v>(24)</v>
      </c>
      <c r="I19" s="78" t="s">
        <v>13</v>
      </c>
      <c r="L19">
        <v>15</v>
      </c>
      <c r="M19" s="7">
        <f t="shared" ca="1" si="0"/>
        <v>1</v>
      </c>
      <c r="N19" s="7">
        <f t="shared" ca="1" si="1"/>
        <v>1</v>
      </c>
      <c r="O19" s="8" t="str">
        <f t="shared" ca="1" si="2"/>
        <v>3 Down</v>
      </c>
      <c r="P19" s="9" t="str">
        <f t="shared" ca="1" si="3"/>
        <v/>
      </c>
      <c r="Q19" s="10">
        <f t="shared" ca="1" si="20"/>
        <v>-3</v>
      </c>
      <c r="R19" s="9" t="str">
        <f t="shared" ca="1" si="4"/>
        <v>The Friendly Ghosts</v>
      </c>
      <c r="S19" s="10">
        <f t="shared" ca="1" si="5"/>
        <v>3</v>
      </c>
      <c r="T19" s="9" t="str">
        <f t="shared" ca="1" si="6"/>
        <v/>
      </c>
      <c r="U19" s="11" t="str">
        <f t="shared" ca="1" si="7"/>
        <v>3 Up</v>
      </c>
      <c r="V19" s="7">
        <f t="shared" ca="1" si="8"/>
        <v>3</v>
      </c>
      <c r="W19" s="7">
        <f t="shared" ca="1" si="9"/>
        <v>3</v>
      </c>
      <c r="Y19">
        <v>15</v>
      </c>
      <c r="Z19" s="7">
        <f t="shared" ca="1" si="10"/>
        <v>1</v>
      </c>
      <c r="AA19" s="7">
        <f t="shared" ca="1" si="11"/>
        <v>1</v>
      </c>
      <c r="AB19" s="8" t="str">
        <f t="shared" ca="1" si="12"/>
        <v>2 Down</v>
      </c>
      <c r="AC19" s="9" t="str">
        <f t="shared" ca="1" si="13"/>
        <v/>
      </c>
      <c r="AD19" s="10">
        <f t="shared" ca="1" si="21"/>
        <v>-2</v>
      </c>
      <c r="AE19" s="9" t="str">
        <f t="shared" ca="1" si="14"/>
        <v>Stewart</v>
      </c>
      <c r="AF19" s="10">
        <f t="shared" ca="1" si="15"/>
        <v>2</v>
      </c>
      <c r="AG19" s="9" t="str">
        <f t="shared" ca="1" si="16"/>
        <v/>
      </c>
      <c r="AH19" s="11" t="str">
        <f t="shared" ca="1" si="17"/>
        <v>2 Up</v>
      </c>
      <c r="AI19" s="7">
        <f t="shared" ca="1" si="18"/>
        <v>-1</v>
      </c>
      <c r="AJ19" s="7">
        <f t="shared" ca="1" si="19"/>
        <v>0</v>
      </c>
      <c r="AM19" s="77"/>
    </row>
    <row r="20" spans="1:39" ht="15" customHeight="1" x14ac:dyDescent="0.3">
      <c r="A20" s="77"/>
      <c r="B20" s="95" t="str">
        <f t="shared" ca="1" si="22"/>
        <v>()</v>
      </c>
      <c r="C20" s="7" t="str">
        <f ca="1">IFERROR(AB184,"")</f>
        <v/>
      </c>
      <c r="D20" t="str">
        <f ca="1">IFERROR(AD184,"")</f>
        <v/>
      </c>
      <c r="E20" s="44"/>
      <c r="F20" t="str">
        <f ca="1">IFERROR(AF184,"")</f>
        <v/>
      </c>
      <c r="G20" s="7" t="str">
        <f ca="1">IFERROR(AH184,"")</f>
        <v/>
      </c>
      <c r="H20" s="96" t="str">
        <f t="shared" ca="1" si="23"/>
        <v>()</v>
      </c>
      <c r="I20" s="78"/>
      <c r="L20">
        <v>16</v>
      </c>
      <c r="M20" s="7">
        <f t="shared" ca="1" si="0"/>
        <v>2</v>
      </c>
      <c r="N20" s="7">
        <f t="shared" ca="1" si="1"/>
        <v>2</v>
      </c>
      <c r="O20" s="8" t="str">
        <f t="shared" ca="1" si="2"/>
        <v>Lost 4 &amp; 2</v>
      </c>
      <c r="P20" s="9" t="str">
        <f t="shared" ca="1" si="3"/>
        <v>Result</v>
      </c>
      <c r="Q20" s="10">
        <f t="shared" ca="1" si="20"/>
        <v>-4</v>
      </c>
      <c r="R20" s="9" t="str">
        <f t="shared" ca="1" si="4"/>
        <v>The Friendly Ghosts</v>
      </c>
      <c r="S20" s="10">
        <f t="shared" ca="1" si="5"/>
        <v>4</v>
      </c>
      <c r="T20" s="9" t="str">
        <f t="shared" ca="1" si="6"/>
        <v>Result</v>
      </c>
      <c r="U20" s="11" t="str">
        <f t="shared" ca="1" si="7"/>
        <v>Won 4 &amp; 2</v>
      </c>
      <c r="V20" s="7">
        <f t="shared" ca="1" si="8"/>
        <v>3</v>
      </c>
      <c r="W20" s="7">
        <f t="shared" ca="1" si="9"/>
        <v>3</v>
      </c>
      <c r="Y20">
        <v>16</v>
      </c>
      <c r="Z20" s="7">
        <f t="shared" ca="1" si="10"/>
        <v>1</v>
      </c>
      <c r="AA20" s="7">
        <f t="shared" ca="1" si="11"/>
        <v>1</v>
      </c>
      <c r="AB20" s="8" t="str">
        <f t="shared" ca="1" si="12"/>
        <v>Lost 3 &amp; 2</v>
      </c>
      <c r="AC20" s="9" t="str">
        <f t="shared" ca="1" si="13"/>
        <v>Result</v>
      </c>
      <c r="AD20" s="10">
        <f t="shared" ca="1" si="21"/>
        <v>-3</v>
      </c>
      <c r="AE20" s="9" t="str">
        <f t="shared" ca="1" si="14"/>
        <v>Aaron</v>
      </c>
      <c r="AF20" s="10">
        <f t="shared" ca="1" si="15"/>
        <v>3</v>
      </c>
      <c r="AG20" s="9" t="str">
        <f t="shared" ca="1" si="16"/>
        <v>Result</v>
      </c>
      <c r="AH20" s="11" t="str">
        <f t="shared" ca="1" si="17"/>
        <v>Won 3 &amp; 2</v>
      </c>
      <c r="AI20" s="7">
        <f t="shared" ca="1" si="18"/>
        <v>3</v>
      </c>
      <c r="AJ20" s="7">
        <f t="shared" ca="1" si="19"/>
        <v>3</v>
      </c>
      <c r="AM20" s="78"/>
    </row>
    <row r="21" spans="1:39" ht="15" customHeight="1" x14ac:dyDescent="0.3">
      <c r="A21" s="221" t="str">
        <f>A1</f>
        <v>USA</v>
      </c>
      <c r="B21" s="221"/>
      <c r="C21" s="118">
        <f ca="1">IFERROR(SUM(D13:D20),"")</f>
        <v>2</v>
      </c>
      <c r="D21" s="46"/>
      <c r="E21" s="118" t="s">
        <v>43</v>
      </c>
      <c r="F21" s="46"/>
      <c r="G21" s="118">
        <f ca="1">IFERROR(SUM(F13:F20),"")</f>
        <v>5</v>
      </c>
      <c r="H21" s="223" t="str">
        <f>G1</f>
        <v>Europe</v>
      </c>
      <c r="I21" s="223"/>
      <c r="L21">
        <v>17</v>
      </c>
      <c r="M21" s="7">
        <f t="shared" ca="1" si="0"/>
        <v>2</v>
      </c>
      <c r="N21" s="7">
        <f t="shared" ca="1" si="1"/>
        <v>2</v>
      </c>
      <c r="O21" s="8" t="str">
        <f t="shared" ca="1" si="2"/>
        <v/>
      </c>
      <c r="P21" s="9" t="str">
        <f t="shared" ca="1" si="3"/>
        <v/>
      </c>
      <c r="Q21" s="10">
        <f t="shared" ca="1" si="20"/>
        <v>-4</v>
      </c>
      <c r="R21" s="9" t="str">
        <f t="shared" ca="1" si="4"/>
        <v>Halved</v>
      </c>
      <c r="S21" s="10">
        <f t="shared" ca="1" si="5"/>
        <v>4</v>
      </c>
      <c r="T21" s="9" t="str">
        <f t="shared" ca="1" si="6"/>
        <v/>
      </c>
      <c r="U21" s="11" t="str">
        <f t="shared" ca="1" si="7"/>
        <v/>
      </c>
      <c r="V21" s="7">
        <f t="shared" ca="1" si="8"/>
        <v>2</v>
      </c>
      <c r="W21" s="7">
        <f t="shared" ca="1" si="9"/>
        <v>2</v>
      </c>
      <c r="Y21">
        <v>17</v>
      </c>
      <c r="Z21" s="7">
        <f t="shared" ca="1" si="10"/>
        <v>3</v>
      </c>
      <c r="AA21" s="7">
        <f t="shared" ca="1" si="11"/>
        <v>3</v>
      </c>
      <c r="AB21" s="8" t="str">
        <f t="shared" ca="1" si="12"/>
        <v/>
      </c>
      <c r="AC21" s="9" t="str">
        <f t="shared" ca="1" si="13"/>
        <v/>
      </c>
      <c r="AD21" s="10">
        <f t="shared" ca="1" si="21"/>
        <v>-2</v>
      </c>
      <c r="AE21" s="9" t="str">
        <f t="shared" ca="1" si="14"/>
        <v>Stewart</v>
      </c>
      <c r="AF21" s="10">
        <f t="shared" ca="1" si="15"/>
        <v>2</v>
      </c>
      <c r="AG21" s="9" t="str">
        <f t="shared" ca="1" si="16"/>
        <v/>
      </c>
      <c r="AH21" s="11" t="str">
        <f t="shared" ca="1" si="17"/>
        <v/>
      </c>
      <c r="AI21" s="7">
        <f t="shared" ca="1" si="18"/>
        <v>0</v>
      </c>
      <c r="AJ21" s="7">
        <f t="shared" ca="1" si="19"/>
        <v>0</v>
      </c>
      <c r="AM21" s="78"/>
    </row>
    <row r="22" spans="1:39" ht="15" customHeight="1" x14ac:dyDescent="0.3">
      <c r="L22">
        <v>18</v>
      </c>
      <c r="M22" s="7">
        <f t="shared" ca="1" si="0"/>
        <v>3</v>
      </c>
      <c r="N22" s="7">
        <f t="shared" ca="1" si="1"/>
        <v>3</v>
      </c>
      <c r="O22" s="8" t="str">
        <f ca="1">IF(OR(LEFT(O21,3)="Won",LEFT(O21,4)="Lost",O21=""),"",IF(Q22=0,"Halved",IF(Q22&gt;(18-L22),"Won "&amp;Q22&amp;" Up",IF(Q22&lt;(L22-18),"Lost "&amp;-Q22&amp;" Down",IF(Q22&gt;0,Q22&amp;" Up",-Q22&amp;" Down")))))</f>
        <v/>
      </c>
      <c r="P22" s="9" t="str">
        <f ca="1">IF(OR(LEFT(O22,3)="Won",LEFT(O22,4)="Lost",O22="Halved"),"Result","")</f>
        <v/>
      </c>
      <c r="Q22" s="10">
        <f ca="1">IF(R22="Halved",Q21,IF(R22=OFFSET(M22,0-L22,0,1,1),Q21+1,Q21-1))</f>
        <v>-3</v>
      </c>
      <c r="R22" s="9" t="str">
        <f t="shared" ca="1" si="4"/>
        <v>The Ghostbusters</v>
      </c>
      <c r="S22" s="10">
        <f t="shared" ca="1" si="5"/>
        <v>3</v>
      </c>
      <c r="T22" s="9" t="str">
        <f t="shared" ca="1" si="6"/>
        <v/>
      </c>
      <c r="U22" s="11" t="str">
        <f ca="1">IF(OR(LEFT(U21,3)="Won",LEFT(U21,4)="Lost",U21=""),"",IF(S22=0,"Halved",IF(S22&gt;(18-L22),"Won "&amp;S22&amp;" Up",IF(S22&lt;(L22-18),"Lost "&amp;-S22&amp;" Down",IF(S22&gt;0,S22&amp;" Up",-S22&amp;" Down")))))</f>
        <v/>
      </c>
      <c r="V22" s="7">
        <f t="shared" ca="1" si="8"/>
        <v>1</v>
      </c>
      <c r="W22" s="7">
        <f t="shared" ca="1" si="9"/>
        <v>1</v>
      </c>
      <c r="Y22">
        <v>18</v>
      </c>
      <c r="Z22" s="7">
        <f t="shared" ca="1" si="10"/>
        <v>0</v>
      </c>
      <c r="AA22" s="7">
        <f t="shared" ca="1" si="11"/>
        <v>0</v>
      </c>
      <c r="AB22" s="8" t="str">
        <f ca="1">IF(OR(LEFT(AB21,3)="Won",LEFT(AB21,4)="Lost",AB21=""),"",IF(AD22=0,"Halved",IF(AD22&gt;(18-Y22),"Won "&amp;AD22&amp;" Up",IF(AD22&lt;(Y22-18),"Lost "&amp;-AD22&amp;" Down",IF(AD22&gt;0,AD22&amp;" Up",-AD22&amp;" Down")))))</f>
        <v/>
      </c>
      <c r="AC22" s="9" t="str">
        <f ca="1">IF(OR(LEFT(AB22,3)="Won",LEFT(AB22,4)="Lost",AB22="Halved"),"Result","")</f>
        <v/>
      </c>
      <c r="AD22" s="10">
        <f ca="1">IF(AE22="Halved",AD21,IF(AE22=OFFSET(Z22,0-Y22,0,1,1),AD21+1,AD21-1))</f>
        <v>-3</v>
      </c>
      <c r="AE22" s="9" t="str">
        <f t="shared" ca="1" si="14"/>
        <v>Aaron</v>
      </c>
      <c r="AF22" s="10">
        <f t="shared" ca="1" si="15"/>
        <v>3</v>
      </c>
      <c r="AG22" s="9" t="str">
        <f t="shared" ca="1" si="16"/>
        <v/>
      </c>
      <c r="AH22" s="11" t="str">
        <f ca="1">IF(OR(LEFT(AH21,3)="Won",LEFT(AH21,4)="Lost",AH21=""),"",IF(AF22=0,"Halved",IF(AF22&gt;(18-Y22),"Won "&amp;AF22&amp;" Up",IF(AF22&lt;(Y22-18),"Lost "&amp;-AF22&amp;" Down",IF(AF22&gt;0,AF22&amp;" Up",-AF22&amp;" Down")))))</f>
        <v/>
      </c>
      <c r="AI22" s="7">
        <f t="shared" ca="1" si="18"/>
        <v>3</v>
      </c>
      <c r="AJ22" s="7">
        <f t="shared" ca="1" si="19"/>
        <v>3</v>
      </c>
      <c r="AM22" s="78"/>
    </row>
    <row r="23" spans="1:39" ht="15" customHeight="1" x14ac:dyDescent="0.3">
      <c r="L23" s="213" t="s">
        <v>46</v>
      </c>
      <c r="M23" s="213"/>
      <c r="N23" s="12"/>
      <c r="O23" s="13" t="str">
        <f ca="1">INDEX(O5:P22,MATCH("Result",P5:P22,),1)</f>
        <v>Lost 4 &amp; 2</v>
      </c>
      <c r="P23" s="14"/>
      <c r="Q23" s="15">
        <f ca="1">IF(Q22=0,0.5,IF(Q22&gt;0,1,0))</f>
        <v>0</v>
      </c>
      <c r="R23" s="15"/>
      <c r="S23" s="15">
        <f ca="1">IF(S22=0,0.5,IF(S22&gt;0,1,0))</f>
        <v>1</v>
      </c>
      <c r="T23" s="14"/>
      <c r="U23" s="16" t="str">
        <f ca="1">INDEX(T5:U22,MATCH("Result",T5:T22,),2)</f>
        <v>Won 4 &amp; 2</v>
      </c>
      <c r="V23" s="12"/>
      <c r="W23" s="12"/>
      <c r="Y23" s="213" t="s">
        <v>46</v>
      </c>
      <c r="Z23" s="213"/>
      <c r="AA23" s="12"/>
      <c r="AB23" s="13" t="str">
        <f ca="1">INDEX(AB5:AC22,MATCH("Result",AC5:AC22,),1)</f>
        <v>Lost 3 &amp; 2</v>
      </c>
      <c r="AC23" s="14"/>
      <c r="AD23" s="15">
        <f ca="1">IF(AD22=0,0.5,IF(AD22&gt;0,1,0))</f>
        <v>0</v>
      </c>
      <c r="AE23" s="15"/>
      <c r="AF23" s="15">
        <f ca="1">IF(AF22=0,0.5,IF(AF22&gt;0,1,0))</f>
        <v>1</v>
      </c>
      <c r="AG23" s="14"/>
      <c r="AH23" s="16" t="str">
        <f ca="1">INDEX(AG5:AH22,MATCH("Result",AG5:AG22,),2)</f>
        <v>Won 3 &amp; 2</v>
      </c>
      <c r="AI23" s="12"/>
      <c r="AJ23" s="12"/>
      <c r="AM23" s="78"/>
    </row>
    <row r="24" spans="1:39" x14ac:dyDescent="0.3">
      <c r="A24" s="215" t="s">
        <v>87</v>
      </c>
      <c r="B24" s="215"/>
      <c r="C24" s="215"/>
      <c r="D24" s="215"/>
      <c r="E24" s="215"/>
      <c r="F24" s="215"/>
      <c r="G24" s="215"/>
      <c r="H24" s="215"/>
      <c r="I24" s="215"/>
      <c r="Z24" s="7"/>
      <c r="AA24" s="7"/>
      <c r="AB24" s="7"/>
      <c r="AC24" s="7"/>
      <c r="AE24" s="7"/>
      <c r="AG24" s="7"/>
      <c r="AH24" s="7"/>
      <c r="AI24" s="7"/>
      <c r="AJ24" s="7"/>
      <c r="AM24" s="78"/>
    </row>
    <row r="25" spans="1:39" x14ac:dyDescent="0.3">
      <c r="A25" s="219" t="str">
        <f ca="1">"Group #1 - Handicap "&amp;IFERROR(ROUND(AVERAGE(G25:G28)/2,0),"")</f>
        <v>Group #1 - Handicap 14</v>
      </c>
      <c r="B25" s="219"/>
      <c r="C25" s="216" t="s">
        <v>12</v>
      </c>
      <c r="D25" s="216"/>
      <c r="E25" s="216"/>
      <c r="G25" s="7">
        <f t="shared" ref="G25:G39" ca="1" si="24">IFERROR(INDIRECT("'"&amp;SUBSTITUTE(C25,"'","''")&amp;"'!G5"),"")</f>
        <v>22</v>
      </c>
      <c r="H25"/>
      <c r="Z25" s="7"/>
      <c r="AA25" s="7"/>
      <c r="AB25" s="7"/>
      <c r="AC25" s="7"/>
      <c r="AE25" s="7"/>
      <c r="AG25" s="7"/>
      <c r="AH25" s="7"/>
      <c r="AI25" s="7"/>
      <c r="AJ25" s="7"/>
      <c r="AM25" s="78"/>
    </row>
    <row r="26" spans="1:39" x14ac:dyDescent="0.3">
      <c r="A26" s="219"/>
      <c r="B26" s="219"/>
      <c r="C26" s="216" t="s">
        <v>154</v>
      </c>
      <c r="D26" s="216"/>
      <c r="E26" s="216"/>
      <c r="G26" s="7">
        <f t="shared" ca="1" si="24"/>
        <v>28</v>
      </c>
      <c r="H26"/>
      <c r="L26" s="212" t="s">
        <v>48</v>
      </c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Y26" s="212" t="s">
        <v>52</v>
      </c>
      <c r="Z26" s="212"/>
      <c r="AA26" s="212"/>
      <c r="AB26" s="212"/>
      <c r="AC26" s="212"/>
      <c r="AD26" s="212"/>
      <c r="AE26" s="212"/>
      <c r="AF26" s="212"/>
      <c r="AG26" s="212"/>
      <c r="AH26" s="212"/>
      <c r="AI26" s="212"/>
      <c r="AJ26" s="212"/>
      <c r="AM26" s="78"/>
    </row>
    <row r="27" spans="1:39" x14ac:dyDescent="0.3">
      <c r="A27" s="219"/>
      <c r="B27" s="219"/>
      <c r="C27" s="216" t="s">
        <v>188</v>
      </c>
      <c r="D27" s="216"/>
      <c r="E27" s="216"/>
      <c r="G27" s="7">
        <f t="shared" ca="1" si="24"/>
        <v>34</v>
      </c>
      <c r="H27"/>
      <c r="L27" s="4" t="s">
        <v>44</v>
      </c>
      <c r="M27" s="5" t="str">
        <f>A6</f>
        <v>New Eltham Nadgers</v>
      </c>
      <c r="N27" s="6" t="s">
        <v>67</v>
      </c>
      <c r="O27" s="6" t="s">
        <v>47</v>
      </c>
      <c r="P27" s="6" t="s">
        <v>46</v>
      </c>
      <c r="Q27" s="4" t="s">
        <v>17</v>
      </c>
      <c r="R27" s="6" t="s">
        <v>66</v>
      </c>
      <c r="S27" s="4" t="s">
        <v>17</v>
      </c>
      <c r="T27" s="6" t="s">
        <v>46</v>
      </c>
      <c r="U27" s="6" t="s">
        <v>47</v>
      </c>
      <c r="V27" s="6" t="s">
        <v>67</v>
      </c>
      <c r="W27" s="5" t="str">
        <f>H6</f>
        <v>The Lamb Shanks</v>
      </c>
      <c r="Y27" s="4" t="s">
        <v>44</v>
      </c>
      <c r="Z27" s="5" t="str">
        <f>A14</f>
        <v>Steve</v>
      </c>
      <c r="AA27" s="6" t="s">
        <v>67</v>
      </c>
      <c r="AB27" s="6" t="s">
        <v>47</v>
      </c>
      <c r="AC27" s="6" t="s">
        <v>46</v>
      </c>
      <c r="AD27" s="4" t="s">
        <v>17</v>
      </c>
      <c r="AE27" s="6" t="s">
        <v>66</v>
      </c>
      <c r="AF27" s="4" t="s">
        <v>17</v>
      </c>
      <c r="AG27" s="6" t="s">
        <v>46</v>
      </c>
      <c r="AH27" s="6" t="s">
        <v>47</v>
      </c>
      <c r="AI27" s="6" t="s">
        <v>67</v>
      </c>
      <c r="AJ27" s="5" t="str">
        <f>I14</f>
        <v>Rich M</v>
      </c>
    </row>
    <row r="28" spans="1:39" ht="15" customHeight="1" x14ac:dyDescent="0.3">
      <c r="A28" s="219"/>
      <c r="B28" s="219"/>
      <c r="C28" s="216"/>
      <c r="D28" s="216"/>
      <c r="E28" s="216"/>
      <c r="G28" s="7" t="str">
        <f t="shared" ca="1" si="24"/>
        <v/>
      </c>
      <c r="H28"/>
      <c r="L28">
        <v>1</v>
      </c>
      <c r="M28" s="7">
        <f ca="1">INDIRECT("'"&amp;SUBSTITUTE(OFFSET(M28,0-L28,0,1,1),"'","''")&amp;"'!$G$"&amp;L28+10)</f>
        <v>3</v>
      </c>
      <c r="N28" s="7">
        <f ca="1">INDIRECT("'"&amp;SUBSTITUTE(OFFSET(M28,0-L28,0,1,1),"'","''")&amp;"'!$H$"&amp;L28+10)</f>
        <v>3</v>
      </c>
      <c r="O28" s="8" t="str">
        <f ca="1">IF(OR(LEFT(O27,3)="Won",LEFT(O27,4)="Lost",O27=""),"",IF(Q28=0,"All Square",IF(Q28&gt;(18-L28),"Won "&amp;Q28&amp;" &amp; "&amp;(18-L28),IF(Q28&lt;(L28-18),"Lost "&amp;-Q28&amp;" &amp; "&amp;(18-L28),IF(Q28&gt;0,Q28&amp;" Up",-Q28&amp;" Down")))))</f>
        <v>1 Up</v>
      </c>
      <c r="P28" s="9" t="str">
        <f ca="1">IF(OR(LEFT(O28,3)="Won",LEFT(O28,4)="Lost",O28="Halved"),"Result","")</f>
        <v/>
      </c>
      <c r="Q28" s="10">
        <f ca="1">IF(R28="Halved",0,IF(R28=OFFSET(M28,0-L28,0,1,1),1,-1))</f>
        <v>1</v>
      </c>
      <c r="R28" s="9" t="str">
        <f t="shared" ref="R28:R45" ca="1" si="25">IF(M28=W28,"Halved",IF(M28&gt;W28,OFFSET(M28,0-L28,0,1,1),OFFSET(W28,0-L28,0,1,1)))</f>
        <v>New Eltham Nadgers</v>
      </c>
      <c r="S28" s="10">
        <f ca="1">IF(R28="Halved",0,IF(R28=OFFSET(W28,0-L28,0,1,1),1,-1))</f>
        <v>-1</v>
      </c>
      <c r="T28" s="9" t="str">
        <f ca="1">IF(OR(LEFT(U28,3)="Won",LEFT(U28,4)="Lost",U28="Halved"),"Result","")</f>
        <v/>
      </c>
      <c r="U28" s="11" t="str">
        <f ca="1">IF(OR(LEFT(U27,3)="Won",LEFT(U27,4)="Lost",U27=""),"",IF(S28=0,"All Square",IF(S28&gt;(18-L28),"Won "&amp;S28&amp;" &amp; "&amp;(18-L28),IF(S28&lt;(L28-18),"Lost "&amp;-S28&amp;" &amp; "&amp;(18-L28),IF(S28&gt;0,S28&amp;" Up",-S28&amp;" Down")))))</f>
        <v>1 Down</v>
      </c>
      <c r="V28" s="7">
        <f ca="1">INDIRECT("'"&amp;SUBSTITUTE(OFFSET(W28,0-L28,0,1,1),"'","''")&amp;"'!$H$"&amp;L28+10)</f>
        <v>2</v>
      </c>
      <c r="W28" s="7">
        <f ca="1">INDIRECT("'"&amp;SUBSTITUTE(OFFSET(W28,0-L28,0,1,1),"'","''")&amp;"'!$G$"&amp;L28+10)</f>
        <v>2</v>
      </c>
      <c r="Y28">
        <v>1</v>
      </c>
      <c r="Z28" s="7">
        <f ca="1">INDIRECT("'"&amp;SUBSTITUTE(OFFSET(Z28,0-Y28,0,1,1),"'","''")&amp;"'!$Q$"&amp;Y28+10)</f>
        <v>1</v>
      </c>
      <c r="AA28" s="7">
        <f ca="1">INDIRECT("'"&amp;SUBSTITUTE(OFFSET(Z28,0-Y28,0,1,1),"'","''")&amp;"'!$R$"&amp;Y28+10)</f>
        <v>1</v>
      </c>
      <c r="AB28" s="8" t="str">
        <f ca="1">IF(OR(LEFT(AB27,3)="Won",LEFT(AB27,4)="Lost",AB27=""),"",IF(AD28=0,"All Square",IF(AD28&gt;(18-Y28),"Won "&amp;AD28&amp;" &amp; "&amp;(18-Y28),IF(AD28&lt;(Y28-18),"Lost "&amp;-AD28&amp;" &amp; "&amp;(18-Y28),IF(AD28&gt;0,AD28&amp;" Up",-AD28&amp;" Down")))))</f>
        <v>All Square</v>
      </c>
      <c r="AC28" s="9" t="str">
        <f ca="1">IF(OR(LEFT(AB28,3)="Won",LEFT(AB28,4)="Lost",AB28="Halved"),"Result","")</f>
        <v/>
      </c>
      <c r="AD28" s="10">
        <f ca="1">IF(AE28="Halved",0,IF(AE28=OFFSET(Z28,0-Y28,0,1,1),1,-1))</f>
        <v>0</v>
      </c>
      <c r="AE28" s="9" t="str">
        <f t="shared" ref="AE28:AE45" ca="1" si="26">IF(Z28=AJ28,"Halved",IF(Z28&gt;AJ28,OFFSET(Z28,0-Y28,0,1,1),OFFSET(AJ28,0-Y28,0,1,1)))</f>
        <v>Halved</v>
      </c>
      <c r="AF28" s="10">
        <f ca="1">IF(AE28="Halved",0,IF(AE28=OFFSET(AJ28,0-Y28,0,1,1),1,-1))</f>
        <v>0</v>
      </c>
      <c r="AG28" s="9" t="str">
        <f ca="1">IF(OR(LEFT(AH28,3)="Won",LEFT(AH28,4)="Lost",AH28="Halved"),"Result","")</f>
        <v/>
      </c>
      <c r="AH28" s="11" t="str">
        <f ca="1">IF(OR(LEFT(AH27,3)="Won",LEFT(AH27,4)="Lost",AH27=""),"",IF(AF28=0,"All Square",IF(AF28&gt;(18-Y28),"Won "&amp;AF28&amp;" &amp; "&amp;(18-Y28),IF(AF28&lt;(Y28-18),"Lost "&amp;-AF28&amp;" &amp; "&amp;(18-Y28),IF(AF28&gt;0,AF28&amp;" Up",-AF28&amp;" Down")))))</f>
        <v>All Square</v>
      </c>
      <c r="AI28" s="7">
        <f ca="1">INDIRECT("'"&amp;SUBSTITUTE(OFFSET(AJ28,0-Y28,0,1,1),"'","''")&amp;"'!$R$"&amp;Y28+10)</f>
        <v>1</v>
      </c>
      <c r="AJ28" s="7">
        <f ca="1">INDIRECT("'"&amp;SUBSTITUTE(OFFSET(AJ28,0-Y28,0,1,1),"'","''")&amp;"'!$Q$"&amp;Y28+10)</f>
        <v>1</v>
      </c>
    </row>
    <row r="29" spans="1:39" ht="15" customHeight="1" x14ac:dyDescent="0.3">
      <c r="A29" s="219" t="str">
        <f ca="1">"Group #2 - Handicap "&amp;IFERROR(ROUND(AVERAGE(G29:G32)/2,0),"")</f>
        <v>Group #2 - Handicap 14</v>
      </c>
      <c r="B29" s="219"/>
      <c r="C29" s="216" t="s">
        <v>13</v>
      </c>
      <c r="D29" s="216"/>
      <c r="E29" s="216"/>
      <c r="G29" s="7">
        <f t="shared" ca="1" si="24"/>
        <v>24</v>
      </c>
      <c r="H29"/>
      <c r="L29">
        <v>2</v>
      </c>
      <c r="M29" s="7">
        <f t="shared" ref="M29:M45" ca="1" si="27">INDIRECT("'"&amp;SUBSTITUTE(OFFSET(M29,0-L29,0,1,1),"'","''")&amp;"'!$G$"&amp;L29+10)</f>
        <v>1</v>
      </c>
      <c r="N29" s="7">
        <f t="shared" ref="N29:N45" ca="1" si="28">INDIRECT("'"&amp;SUBSTITUTE(OFFSET(M29,0-L29,0,1,1),"'","''")&amp;"'!$H$"&amp;L29+10)</f>
        <v>1</v>
      </c>
      <c r="O29" s="8" t="str">
        <f t="shared" ref="O29:O44" ca="1" si="29">IF(OR(LEFT(O28,3)="Won",LEFT(O28,4)="Lost",O28=""),"",IF(Q29=0,"All Square",IF(Q29&gt;(18-L29),"Won "&amp;Q29&amp;" &amp; "&amp;(18-L29),IF(Q29&lt;(L29-18),"Lost "&amp;-Q29&amp;" &amp; "&amp;(18-L29),IF(Q29&gt;0,Q29&amp;" Up",-Q29&amp;" Down")))))</f>
        <v>All Square</v>
      </c>
      <c r="P29" s="9" t="str">
        <f t="shared" ref="P29:P44" ca="1" si="30">IF(OR(LEFT(O29,3)="Won",LEFT(O29,4)="Lost",O29="Halved"),"Result","")</f>
        <v/>
      </c>
      <c r="Q29" s="10">
        <f ca="1">IF(R29="Halved",Q28,IF(R29=OFFSET(M29,0-L29,0,1,1),Q28+1,Q28-1))</f>
        <v>0</v>
      </c>
      <c r="R29" s="9" t="str">
        <f t="shared" ca="1" si="25"/>
        <v>The Lamb Shanks</v>
      </c>
      <c r="S29" s="10">
        <f t="shared" ref="S29:S45" ca="1" si="31">IF(R29="Halved",S28,IF(R29=OFFSET(W29,0-L29,0,1,1),S28+1,S28-1))</f>
        <v>0</v>
      </c>
      <c r="T29" s="9" t="str">
        <f t="shared" ref="T29:T45" ca="1" si="32">IF(OR(LEFT(U29,3)="Won",LEFT(U29,4)="Lost",U29="Halved"),"Result","")</f>
        <v/>
      </c>
      <c r="U29" s="11" t="str">
        <f t="shared" ref="U29:U44" ca="1" si="33">IF(OR(LEFT(U28,3)="Won",LEFT(U28,4)="Lost",U28=""),"",IF(S29=0,"All Square",IF(S29&gt;(18-L29),"Won "&amp;S29&amp;" &amp; "&amp;(18-L29),IF(S29&lt;(L29-18),"Lost "&amp;-S29&amp;" &amp; "&amp;(18-L29),IF(S29&gt;0,S29&amp;" Up",-S29&amp;" Down")))))</f>
        <v>All Square</v>
      </c>
      <c r="V29" s="7">
        <f t="shared" ref="V29:V45" ca="1" si="34">INDIRECT("'"&amp;SUBSTITUTE(OFFSET(W29,0-L29,0,1,1),"'","''")&amp;"'!$H$"&amp;L29+10)</f>
        <v>2</v>
      </c>
      <c r="W29" s="7">
        <f t="shared" ref="W29:W45" ca="1" si="35">INDIRECT("'"&amp;SUBSTITUTE(OFFSET(W29,0-L29,0,1,1),"'","''")&amp;"'!$G$"&amp;L29+10)</f>
        <v>2</v>
      </c>
      <c r="Y29">
        <v>2</v>
      </c>
      <c r="Z29" s="7">
        <f t="shared" ref="Z29:Z45" ca="1" si="36">INDIRECT("'"&amp;SUBSTITUTE(OFFSET(Z29,0-Y29,0,1,1),"'","''")&amp;"'!$Q$"&amp;Y29+10)</f>
        <v>2</v>
      </c>
      <c r="AA29" s="7">
        <f t="shared" ref="AA29:AA45" ca="1" si="37">INDIRECT("'"&amp;SUBSTITUTE(OFFSET(Z29,0-Y29,0,1,1),"'","''")&amp;"'!$R$"&amp;Y29+10)</f>
        <v>2</v>
      </c>
      <c r="AB29" s="8" t="str">
        <f t="shared" ref="AB29:AB44" ca="1" si="38">IF(OR(LEFT(AB28,3)="Won",LEFT(AB28,4)="Lost",AB28=""),"",IF(AD29=0,"All Square",IF(AD29&gt;(18-Y29),"Won "&amp;AD29&amp;" &amp; "&amp;(18-Y29),IF(AD29&lt;(Y29-18),"Lost "&amp;-AD29&amp;" &amp; "&amp;(18-Y29),IF(AD29&gt;0,AD29&amp;" Up",-AD29&amp;" Down")))))</f>
        <v>1 Down</v>
      </c>
      <c r="AC29" s="9" t="str">
        <f t="shared" ref="AC29:AC44" ca="1" si="39">IF(OR(LEFT(AB29,3)="Won",LEFT(AB29,4)="Lost",AB29="Halved"),"Result","")</f>
        <v/>
      </c>
      <c r="AD29" s="10">
        <f ca="1">IF(AE29="Halved",AD28,IF(AE29=OFFSET(Z29,0-Y29,0,1,1),AD28+1,AD28-1))</f>
        <v>-1</v>
      </c>
      <c r="AE29" s="9" t="str">
        <f t="shared" ca="1" si="26"/>
        <v>Rich M</v>
      </c>
      <c r="AF29" s="10">
        <f t="shared" ref="AF29:AF45" ca="1" si="40">IF(AE29="Halved",AF28,IF(AE29=OFFSET(AJ29,0-Y29,0,1,1),AF28+1,AF28-1))</f>
        <v>1</v>
      </c>
      <c r="AG29" s="9" t="str">
        <f t="shared" ref="AG29:AG45" ca="1" si="41">IF(OR(LEFT(AH29,3)="Won",LEFT(AH29,4)="Lost",AH29="Halved"),"Result","")</f>
        <v/>
      </c>
      <c r="AH29" s="11" t="str">
        <f t="shared" ref="AH29:AH44" ca="1" si="42">IF(OR(LEFT(AH28,3)="Won",LEFT(AH28,4)="Lost",AH28=""),"",IF(AF29=0,"All Square",IF(AF29&gt;(18-Y29),"Won "&amp;AF29&amp;" &amp; "&amp;(18-Y29),IF(AF29&lt;(Y29-18),"Lost "&amp;-AF29&amp;" &amp; "&amp;(18-Y29),IF(AF29&gt;0,AF29&amp;" Up",-AF29&amp;" Down")))))</f>
        <v>1 Up</v>
      </c>
      <c r="AI29" s="7">
        <f t="shared" ref="AI29:AI45" ca="1" si="43">INDIRECT("'"&amp;SUBSTITUTE(OFFSET(AJ29,0-Y29,0,1,1),"'","''")&amp;"'!$R$"&amp;Y29+10)</f>
        <v>3</v>
      </c>
      <c r="AJ29" s="7">
        <f t="shared" ref="AJ29:AJ45" ca="1" si="44">INDIRECT("'"&amp;SUBSTITUTE(OFFSET(AJ29,0-Y29,0,1,1),"'","''")&amp;"'!$Q$"&amp;Y29+10)</f>
        <v>3</v>
      </c>
    </row>
    <row r="30" spans="1:39" ht="15" customHeight="1" x14ac:dyDescent="0.3">
      <c r="A30" s="219"/>
      <c r="B30" s="219"/>
      <c r="C30" s="216" t="s">
        <v>10</v>
      </c>
      <c r="D30" s="216"/>
      <c r="E30" s="216"/>
      <c r="G30" s="7">
        <f t="shared" ca="1" si="24"/>
        <v>38</v>
      </c>
      <c r="H30"/>
      <c r="L30">
        <v>3</v>
      </c>
      <c r="M30" s="7">
        <f t="shared" ca="1" si="27"/>
        <v>2</v>
      </c>
      <c r="N30" s="7">
        <f t="shared" ca="1" si="28"/>
        <v>2</v>
      </c>
      <c r="O30" s="8" t="str">
        <f t="shared" ca="1" si="29"/>
        <v>All Square</v>
      </c>
      <c r="P30" s="9" t="str">
        <f t="shared" ca="1" si="30"/>
        <v/>
      </c>
      <c r="Q30" s="10">
        <f t="shared" ref="Q30:Q44" ca="1" si="45">IF(R30="Halved",Q29,IF(R30=OFFSET(M30,0-L30,0,1,1),Q29+1,Q29-1))</f>
        <v>0</v>
      </c>
      <c r="R30" s="9" t="str">
        <f t="shared" ca="1" si="25"/>
        <v>Halved</v>
      </c>
      <c r="S30" s="10">
        <f t="shared" ca="1" si="31"/>
        <v>0</v>
      </c>
      <c r="T30" s="9" t="str">
        <f t="shared" ca="1" si="32"/>
        <v/>
      </c>
      <c r="U30" s="11" t="str">
        <f t="shared" ca="1" si="33"/>
        <v>All Square</v>
      </c>
      <c r="V30" s="7">
        <f t="shared" ca="1" si="34"/>
        <v>2</v>
      </c>
      <c r="W30" s="7">
        <f t="shared" ca="1" si="35"/>
        <v>2</v>
      </c>
      <c r="Y30">
        <v>3</v>
      </c>
      <c r="Z30" s="7">
        <f t="shared" ca="1" si="36"/>
        <v>3</v>
      </c>
      <c r="AA30" s="7">
        <f t="shared" ca="1" si="37"/>
        <v>3</v>
      </c>
      <c r="AB30" s="8" t="str">
        <f t="shared" ca="1" si="38"/>
        <v>All Square</v>
      </c>
      <c r="AC30" s="9" t="str">
        <f t="shared" ca="1" si="39"/>
        <v/>
      </c>
      <c r="AD30" s="10">
        <f t="shared" ref="AD30:AD44" ca="1" si="46">IF(AE30="Halved",AD29,IF(AE30=OFFSET(Z30,0-Y30,0,1,1),AD29+1,AD29-1))</f>
        <v>0</v>
      </c>
      <c r="AE30" s="9" t="str">
        <f t="shared" ca="1" si="26"/>
        <v>Steve</v>
      </c>
      <c r="AF30" s="10">
        <f t="shared" ca="1" si="40"/>
        <v>0</v>
      </c>
      <c r="AG30" s="9" t="str">
        <f t="shared" ca="1" si="41"/>
        <v/>
      </c>
      <c r="AH30" s="11" t="str">
        <f t="shared" ca="1" si="42"/>
        <v>All Square</v>
      </c>
      <c r="AI30" s="7">
        <f t="shared" ca="1" si="43"/>
        <v>2</v>
      </c>
      <c r="AJ30" s="7">
        <f t="shared" ca="1" si="44"/>
        <v>2</v>
      </c>
    </row>
    <row r="31" spans="1:39" ht="15" customHeight="1" x14ac:dyDescent="0.3">
      <c r="A31" s="219"/>
      <c r="B31" s="219"/>
      <c r="C31" s="216" t="s">
        <v>28</v>
      </c>
      <c r="D31" s="216"/>
      <c r="E31" s="216"/>
      <c r="G31" s="7">
        <f t="shared" ca="1" si="24"/>
        <v>24</v>
      </c>
      <c r="H31"/>
      <c r="L31">
        <v>4</v>
      </c>
      <c r="M31" s="7">
        <f t="shared" ca="1" si="27"/>
        <v>3</v>
      </c>
      <c r="N31" s="7">
        <f t="shared" ca="1" si="28"/>
        <v>3</v>
      </c>
      <c r="O31" s="8" t="str">
        <f t="shared" ca="1" si="29"/>
        <v>1 Up</v>
      </c>
      <c r="P31" s="9" t="str">
        <f t="shared" ca="1" si="30"/>
        <v/>
      </c>
      <c r="Q31" s="10">
        <f t="shared" ca="1" si="45"/>
        <v>1</v>
      </c>
      <c r="R31" s="9" t="str">
        <f t="shared" ca="1" si="25"/>
        <v>New Eltham Nadgers</v>
      </c>
      <c r="S31" s="10">
        <f t="shared" ca="1" si="31"/>
        <v>-1</v>
      </c>
      <c r="T31" s="9" t="str">
        <f t="shared" ca="1" si="32"/>
        <v/>
      </c>
      <c r="U31" s="11" t="str">
        <f t="shared" ca="1" si="33"/>
        <v>1 Down</v>
      </c>
      <c r="V31" s="7">
        <f t="shared" ca="1" si="34"/>
        <v>2</v>
      </c>
      <c r="W31" s="7">
        <f t="shared" ca="1" si="35"/>
        <v>2</v>
      </c>
      <c r="Y31">
        <v>4</v>
      </c>
      <c r="Z31" s="7">
        <f t="shared" ca="1" si="36"/>
        <v>1</v>
      </c>
      <c r="AA31" s="7">
        <f t="shared" ca="1" si="37"/>
        <v>1</v>
      </c>
      <c r="AB31" s="8" t="str">
        <f t="shared" ca="1" si="38"/>
        <v>1 Down</v>
      </c>
      <c r="AC31" s="9" t="str">
        <f t="shared" ca="1" si="39"/>
        <v/>
      </c>
      <c r="AD31" s="10">
        <f t="shared" ca="1" si="46"/>
        <v>-1</v>
      </c>
      <c r="AE31" s="9" t="str">
        <f t="shared" ca="1" si="26"/>
        <v>Rich M</v>
      </c>
      <c r="AF31" s="10">
        <f t="shared" ca="1" si="40"/>
        <v>1</v>
      </c>
      <c r="AG31" s="9" t="str">
        <f t="shared" ca="1" si="41"/>
        <v/>
      </c>
      <c r="AH31" s="11" t="str">
        <f t="shared" ca="1" si="42"/>
        <v>1 Up</v>
      </c>
      <c r="AI31" s="7">
        <f t="shared" ca="1" si="43"/>
        <v>2</v>
      </c>
      <c r="AJ31" s="7">
        <f t="shared" ca="1" si="44"/>
        <v>2</v>
      </c>
    </row>
    <row r="32" spans="1:39" ht="15" customHeight="1" x14ac:dyDescent="0.3">
      <c r="A32" s="219"/>
      <c r="B32" s="219"/>
      <c r="C32" s="216" t="s">
        <v>81</v>
      </c>
      <c r="D32" s="216"/>
      <c r="E32" s="216"/>
      <c r="G32" s="7">
        <f t="shared" ca="1" si="24"/>
        <v>24</v>
      </c>
      <c r="H32"/>
      <c r="L32">
        <v>5</v>
      </c>
      <c r="M32" s="7">
        <f t="shared" ca="1" si="27"/>
        <v>1</v>
      </c>
      <c r="N32" s="7">
        <f t="shared" ca="1" si="28"/>
        <v>1</v>
      </c>
      <c r="O32" s="8" t="str">
        <f t="shared" ca="1" si="29"/>
        <v>All Square</v>
      </c>
      <c r="P32" s="9" t="str">
        <f t="shared" ca="1" si="30"/>
        <v/>
      </c>
      <c r="Q32" s="10">
        <f t="shared" ca="1" si="45"/>
        <v>0</v>
      </c>
      <c r="R32" s="9" t="str">
        <f t="shared" ca="1" si="25"/>
        <v>The Lamb Shanks</v>
      </c>
      <c r="S32" s="10">
        <f t="shared" ca="1" si="31"/>
        <v>0</v>
      </c>
      <c r="T32" s="9" t="str">
        <f t="shared" ca="1" si="32"/>
        <v/>
      </c>
      <c r="U32" s="11" t="str">
        <f t="shared" ca="1" si="33"/>
        <v>All Square</v>
      </c>
      <c r="V32" s="7">
        <f t="shared" ca="1" si="34"/>
        <v>2</v>
      </c>
      <c r="W32" s="7">
        <f t="shared" ca="1" si="35"/>
        <v>2</v>
      </c>
      <c r="Y32">
        <v>5</v>
      </c>
      <c r="Z32" s="7">
        <f t="shared" ca="1" si="36"/>
        <v>1</v>
      </c>
      <c r="AA32" s="7">
        <f t="shared" ca="1" si="37"/>
        <v>1</v>
      </c>
      <c r="AB32" s="8" t="str">
        <f t="shared" ca="1" si="38"/>
        <v>2 Down</v>
      </c>
      <c r="AC32" s="9" t="str">
        <f t="shared" ca="1" si="39"/>
        <v/>
      </c>
      <c r="AD32" s="10">
        <f t="shared" ca="1" si="46"/>
        <v>-2</v>
      </c>
      <c r="AE32" s="9" t="str">
        <f t="shared" ca="1" si="26"/>
        <v>Rich M</v>
      </c>
      <c r="AF32" s="10">
        <f t="shared" ca="1" si="40"/>
        <v>2</v>
      </c>
      <c r="AG32" s="9" t="str">
        <f t="shared" ca="1" si="41"/>
        <v/>
      </c>
      <c r="AH32" s="11" t="str">
        <f t="shared" ca="1" si="42"/>
        <v>2 Up</v>
      </c>
      <c r="AI32" s="7">
        <f t="shared" ca="1" si="43"/>
        <v>3</v>
      </c>
      <c r="AJ32" s="7">
        <f t="shared" ca="1" si="44"/>
        <v>3</v>
      </c>
    </row>
    <row r="33" spans="1:36" ht="15" customHeight="1" x14ac:dyDescent="0.3">
      <c r="A33" s="219" t="str">
        <f ca="1">"Group #3 - Handicap "&amp;IFERROR(ROUND(AVERAGE(G33:G36)/2,0),"")</f>
        <v>Group #3 - Handicap 13</v>
      </c>
      <c r="B33" s="219"/>
      <c r="C33" s="216" t="s">
        <v>9</v>
      </c>
      <c r="D33" s="216"/>
      <c r="E33" s="216"/>
      <c r="G33" s="7">
        <f t="shared" ca="1" si="24"/>
        <v>38</v>
      </c>
      <c r="H33"/>
      <c r="L33">
        <v>6</v>
      </c>
      <c r="M33" s="7">
        <f t="shared" ca="1" si="27"/>
        <v>2</v>
      </c>
      <c r="N33" s="7">
        <f t="shared" ca="1" si="28"/>
        <v>2</v>
      </c>
      <c r="O33" s="8" t="str">
        <f t="shared" ca="1" si="29"/>
        <v>All Square</v>
      </c>
      <c r="P33" s="9" t="str">
        <f t="shared" ca="1" si="30"/>
        <v/>
      </c>
      <c r="Q33" s="10">
        <f t="shared" ca="1" si="45"/>
        <v>0</v>
      </c>
      <c r="R33" s="9" t="str">
        <f t="shared" ca="1" si="25"/>
        <v>Halved</v>
      </c>
      <c r="S33" s="10">
        <f t="shared" ca="1" si="31"/>
        <v>0</v>
      </c>
      <c r="T33" s="9" t="str">
        <f t="shared" ca="1" si="32"/>
        <v/>
      </c>
      <c r="U33" s="11" t="str">
        <f t="shared" ca="1" si="33"/>
        <v>All Square</v>
      </c>
      <c r="V33" s="7">
        <f t="shared" ca="1" si="34"/>
        <v>2</v>
      </c>
      <c r="W33" s="7">
        <f t="shared" ca="1" si="35"/>
        <v>2</v>
      </c>
      <c r="Y33">
        <v>6</v>
      </c>
      <c r="Z33" s="7">
        <f t="shared" ca="1" si="36"/>
        <v>2</v>
      </c>
      <c r="AA33" s="7">
        <f t="shared" ca="1" si="37"/>
        <v>2</v>
      </c>
      <c r="AB33" s="8" t="str">
        <f t="shared" ca="1" si="38"/>
        <v>2 Down</v>
      </c>
      <c r="AC33" s="9" t="str">
        <f t="shared" ca="1" si="39"/>
        <v/>
      </c>
      <c r="AD33" s="10">
        <f t="shared" ca="1" si="46"/>
        <v>-2</v>
      </c>
      <c r="AE33" s="9" t="str">
        <f t="shared" ca="1" si="26"/>
        <v>Halved</v>
      </c>
      <c r="AF33" s="10">
        <f t="shared" ca="1" si="40"/>
        <v>2</v>
      </c>
      <c r="AG33" s="9" t="str">
        <f t="shared" ca="1" si="41"/>
        <v/>
      </c>
      <c r="AH33" s="11" t="str">
        <f t="shared" ca="1" si="42"/>
        <v>2 Up</v>
      </c>
      <c r="AI33" s="7">
        <f t="shared" ca="1" si="43"/>
        <v>2</v>
      </c>
      <c r="AJ33" s="7">
        <f t="shared" ca="1" si="44"/>
        <v>2</v>
      </c>
    </row>
    <row r="34" spans="1:36" ht="15" customHeight="1" x14ac:dyDescent="0.3">
      <c r="A34" s="219"/>
      <c r="B34" s="219"/>
      <c r="C34" s="216" t="s">
        <v>41</v>
      </c>
      <c r="D34" s="216"/>
      <c r="E34" s="216"/>
      <c r="G34" s="7">
        <f t="shared" ca="1" si="24"/>
        <v>24</v>
      </c>
      <c r="H34"/>
      <c r="L34">
        <v>7</v>
      </c>
      <c r="M34" s="7">
        <f t="shared" ca="1" si="27"/>
        <v>4</v>
      </c>
      <c r="N34" s="7">
        <f t="shared" ca="1" si="28"/>
        <v>4</v>
      </c>
      <c r="O34" s="8" t="str">
        <f t="shared" ca="1" si="29"/>
        <v>1 Up</v>
      </c>
      <c r="P34" s="9" t="str">
        <f t="shared" ca="1" si="30"/>
        <v/>
      </c>
      <c r="Q34" s="10">
        <f t="shared" ca="1" si="45"/>
        <v>1</v>
      </c>
      <c r="R34" s="9" t="str">
        <f t="shared" ca="1" si="25"/>
        <v>New Eltham Nadgers</v>
      </c>
      <c r="S34" s="10">
        <f t="shared" ca="1" si="31"/>
        <v>-1</v>
      </c>
      <c r="T34" s="9" t="str">
        <f t="shared" ca="1" si="32"/>
        <v/>
      </c>
      <c r="U34" s="11" t="str">
        <f t="shared" ca="1" si="33"/>
        <v>1 Down</v>
      </c>
      <c r="V34" s="7">
        <f t="shared" ca="1" si="34"/>
        <v>3</v>
      </c>
      <c r="W34" s="7">
        <f t="shared" ca="1" si="35"/>
        <v>3</v>
      </c>
      <c r="Y34">
        <v>7</v>
      </c>
      <c r="Z34" s="7">
        <f t="shared" ca="1" si="36"/>
        <v>4</v>
      </c>
      <c r="AA34" s="7">
        <f t="shared" ca="1" si="37"/>
        <v>4</v>
      </c>
      <c r="AB34" s="8" t="str">
        <f t="shared" ca="1" si="38"/>
        <v>1 Down</v>
      </c>
      <c r="AC34" s="9" t="str">
        <f t="shared" ca="1" si="39"/>
        <v/>
      </c>
      <c r="AD34" s="10">
        <f t="shared" ca="1" si="46"/>
        <v>-1</v>
      </c>
      <c r="AE34" s="9" t="str">
        <f t="shared" ca="1" si="26"/>
        <v>Steve</v>
      </c>
      <c r="AF34" s="10">
        <f t="shared" ca="1" si="40"/>
        <v>1</v>
      </c>
      <c r="AG34" s="9" t="str">
        <f t="shared" ca="1" si="41"/>
        <v/>
      </c>
      <c r="AH34" s="11" t="str">
        <f t="shared" ca="1" si="42"/>
        <v>1 Up</v>
      </c>
      <c r="AI34" s="7">
        <f t="shared" ca="1" si="43"/>
        <v>2</v>
      </c>
      <c r="AJ34" s="7">
        <f t="shared" ca="1" si="44"/>
        <v>2</v>
      </c>
    </row>
    <row r="35" spans="1:36" ht="15" customHeight="1" x14ac:dyDescent="0.3">
      <c r="A35" s="219"/>
      <c r="B35" s="219"/>
      <c r="C35" s="216" t="s">
        <v>264</v>
      </c>
      <c r="D35" s="216"/>
      <c r="E35" s="216"/>
      <c r="G35" s="7">
        <f t="shared" ca="1" si="24"/>
        <v>24</v>
      </c>
      <c r="H35"/>
      <c r="L35">
        <v>8</v>
      </c>
      <c r="M35" s="7">
        <f t="shared" ca="1" si="27"/>
        <v>3</v>
      </c>
      <c r="N35" s="7">
        <f t="shared" ca="1" si="28"/>
        <v>3</v>
      </c>
      <c r="O35" s="8" t="str">
        <f t="shared" ca="1" si="29"/>
        <v>All Square</v>
      </c>
      <c r="P35" s="9" t="str">
        <f t="shared" ca="1" si="30"/>
        <v/>
      </c>
      <c r="Q35" s="10">
        <f t="shared" ca="1" si="45"/>
        <v>0</v>
      </c>
      <c r="R35" s="9" t="str">
        <f t="shared" ca="1" si="25"/>
        <v>The Lamb Shanks</v>
      </c>
      <c r="S35" s="10">
        <f t="shared" ca="1" si="31"/>
        <v>0</v>
      </c>
      <c r="T35" s="9" t="str">
        <f t="shared" ca="1" si="32"/>
        <v/>
      </c>
      <c r="U35" s="11" t="str">
        <f t="shared" ca="1" si="33"/>
        <v>All Square</v>
      </c>
      <c r="V35" s="7">
        <f t="shared" ca="1" si="34"/>
        <v>4</v>
      </c>
      <c r="W35" s="7">
        <f t="shared" ca="1" si="35"/>
        <v>4</v>
      </c>
      <c r="Y35">
        <v>8</v>
      </c>
      <c r="Z35" s="7">
        <f t="shared" ca="1" si="36"/>
        <v>0</v>
      </c>
      <c r="AA35" s="7">
        <f t="shared" ca="1" si="37"/>
        <v>0</v>
      </c>
      <c r="AB35" s="8" t="str">
        <f t="shared" ca="1" si="38"/>
        <v>2 Down</v>
      </c>
      <c r="AC35" s="9" t="str">
        <f t="shared" ca="1" si="39"/>
        <v/>
      </c>
      <c r="AD35" s="10">
        <f t="shared" ca="1" si="46"/>
        <v>-2</v>
      </c>
      <c r="AE35" s="9" t="str">
        <f t="shared" ca="1" si="26"/>
        <v>Rich M</v>
      </c>
      <c r="AF35" s="10">
        <f t="shared" ca="1" si="40"/>
        <v>2</v>
      </c>
      <c r="AG35" s="9" t="str">
        <f t="shared" ca="1" si="41"/>
        <v/>
      </c>
      <c r="AH35" s="11" t="str">
        <f t="shared" ca="1" si="42"/>
        <v>2 Up</v>
      </c>
      <c r="AI35" s="7">
        <f t="shared" ca="1" si="43"/>
        <v>3</v>
      </c>
      <c r="AJ35" s="7">
        <f t="shared" ca="1" si="44"/>
        <v>3</v>
      </c>
    </row>
    <row r="36" spans="1:36" ht="15" customHeight="1" x14ac:dyDescent="0.3">
      <c r="A36" s="219"/>
      <c r="B36" s="219"/>
      <c r="C36" s="216" t="s">
        <v>263</v>
      </c>
      <c r="D36" s="216"/>
      <c r="E36" s="216"/>
      <c r="G36" s="7">
        <f t="shared" ca="1" si="24"/>
        <v>18</v>
      </c>
      <c r="H36"/>
      <c r="L36">
        <v>9</v>
      </c>
      <c r="M36" s="7">
        <f t="shared" ca="1" si="27"/>
        <v>2</v>
      </c>
      <c r="N36" s="7">
        <f t="shared" ca="1" si="28"/>
        <v>2</v>
      </c>
      <c r="O36" s="8" t="str">
        <f t="shared" ca="1" si="29"/>
        <v>All Square</v>
      </c>
      <c r="P36" s="9" t="str">
        <f t="shared" ca="1" si="30"/>
        <v/>
      </c>
      <c r="Q36" s="10">
        <f t="shared" ca="1" si="45"/>
        <v>0</v>
      </c>
      <c r="R36" s="9" t="str">
        <f t="shared" ca="1" si="25"/>
        <v>Halved</v>
      </c>
      <c r="S36" s="10">
        <f t="shared" ca="1" si="31"/>
        <v>0</v>
      </c>
      <c r="T36" s="9" t="str">
        <f t="shared" ca="1" si="32"/>
        <v/>
      </c>
      <c r="U36" s="11" t="str">
        <f t="shared" ca="1" si="33"/>
        <v>All Square</v>
      </c>
      <c r="V36" s="7">
        <f t="shared" ca="1" si="34"/>
        <v>2</v>
      </c>
      <c r="W36" s="7">
        <f t="shared" ca="1" si="35"/>
        <v>2</v>
      </c>
      <c r="Y36">
        <v>9</v>
      </c>
      <c r="Z36" s="7">
        <f t="shared" ca="1" si="36"/>
        <v>0</v>
      </c>
      <c r="AA36" s="7">
        <f t="shared" ca="1" si="37"/>
        <v>-4</v>
      </c>
      <c r="AB36" s="8" t="str">
        <f t="shared" ca="1" si="38"/>
        <v>3 Down</v>
      </c>
      <c r="AC36" s="9" t="str">
        <f t="shared" ca="1" si="39"/>
        <v/>
      </c>
      <c r="AD36" s="10">
        <f t="shared" ca="1" si="46"/>
        <v>-3</v>
      </c>
      <c r="AE36" s="9" t="str">
        <f t="shared" ca="1" si="26"/>
        <v>Rich M</v>
      </c>
      <c r="AF36" s="10">
        <f t="shared" ca="1" si="40"/>
        <v>3</v>
      </c>
      <c r="AG36" s="9" t="str">
        <f t="shared" ca="1" si="41"/>
        <v/>
      </c>
      <c r="AH36" s="11" t="str">
        <f t="shared" ca="1" si="42"/>
        <v>3 Up</v>
      </c>
      <c r="AI36" s="7">
        <f t="shared" ca="1" si="43"/>
        <v>1</v>
      </c>
      <c r="AJ36" s="7">
        <f t="shared" ca="1" si="44"/>
        <v>1</v>
      </c>
    </row>
    <row r="37" spans="1:36" ht="15" customHeight="1" x14ac:dyDescent="0.3">
      <c r="A37" s="219" t="str">
        <f ca="1">"Group #4 - Handicap "&amp;IFERROR(ROUND(AVERAGE(G37:G40)/2,0),"")</f>
        <v>Group #4 - Handicap 16</v>
      </c>
      <c r="B37" s="219"/>
      <c r="C37" s="216" t="s">
        <v>7</v>
      </c>
      <c r="D37" s="216"/>
      <c r="E37" s="216"/>
      <c r="G37" s="7">
        <f t="shared" ca="1" si="24"/>
        <v>22</v>
      </c>
      <c r="H37"/>
      <c r="L37">
        <v>10</v>
      </c>
      <c r="M37" s="7">
        <f t="shared" ca="1" si="27"/>
        <v>1</v>
      </c>
      <c r="N37" s="7">
        <f t="shared" ca="1" si="28"/>
        <v>1</v>
      </c>
      <c r="O37" s="8" t="str">
        <f t="shared" ca="1" si="29"/>
        <v>1 Down</v>
      </c>
      <c r="P37" s="9" t="str">
        <f t="shared" ca="1" si="30"/>
        <v/>
      </c>
      <c r="Q37" s="10">
        <f t="shared" ca="1" si="45"/>
        <v>-1</v>
      </c>
      <c r="R37" s="9" t="str">
        <f t="shared" ca="1" si="25"/>
        <v>The Lamb Shanks</v>
      </c>
      <c r="S37" s="10">
        <f t="shared" ca="1" si="31"/>
        <v>1</v>
      </c>
      <c r="T37" s="9" t="str">
        <f t="shared" ca="1" si="32"/>
        <v/>
      </c>
      <c r="U37" s="11" t="str">
        <f t="shared" ca="1" si="33"/>
        <v>1 Up</v>
      </c>
      <c r="V37" s="7">
        <f t="shared" ca="1" si="34"/>
        <v>3</v>
      </c>
      <c r="W37" s="7">
        <f t="shared" ca="1" si="35"/>
        <v>3</v>
      </c>
      <c r="Y37">
        <v>10</v>
      </c>
      <c r="Z37" s="7">
        <f t="shared" ca="1" si="36"/>
        <v>2</v>
      </c>
      <c r="AA37" s="7">
        <f t="shared" ca="1" si="37"/>
        <v>2</v>
      </c>
      <c r="AB37" s="8" t="str">
        <f t="shared" ca="1" si="38"/>
        <v>3 Down</v>
      </c>
      <c r="AC37" s="9" t="str">
        <f t="shared" ca="1" si="39"/>
        <v/>
      </c>
      <c r="AD37" s="10">
        <f t="shared" ca="1" si="46"/>
        <v>-3</v>
      </c>
      <c r="AE37" s="9" t="str">
        <f t="shared" ca="1" si="26"/>
        <v>Halved</v>
      </c>
      <c r="AF37" s="10">
        <f t="shared" ca="1" si="40"/>
        <v>3</v>
      </c>
      <c r="AG37" s="9" t="str">
        <f t="shared" ca="1" si="41"/>
        <v/>
      </c>
      <c r="AH37" s="11" t="str">
        <f t="shared" ca="1" si="42"/>
        <v>3 Up</v>
      </c>
      <c r="AI37" s="7">
        <f t="shared" ca="1" si="43"/>
        <v>2</v>
      </c>
      <c r="AJ37" s="7">
        <f t="shared" ca="1" si="44"/>
        <v>2</v>
      </c>
    </row>
    <row r="38" spans="1:36" ht="15" customHeight="1" x14ac:dyDescent="0.3">
      <c r="A38" s="219"/>
      <c r="B38" s="219"/>
      <c r="C38" s="216" t="s">
        <v>8</v>
      </c>
      <c r="D38" s="216"/>
      <c r="E38" s="216"/>
      <c r="G38" s="7">
        <f t="shared" ca="1" si="24"/>
        <v>45</v>
      </c>
      <c r="H38"/>
      <c r="L38">
        <v>11</v>
      </c>
      <c r="M38" s="7">
        <f t="shared" ca="1" si="27"/>
        <v>1</v>
      </c>
      <c r="N38" s="7">
        <f t="shared" ca="1" si="28"/>
        <v>1</v>
      </c>
      <c r="O38" s="8" t="str">
        <f t="shared" ca="1" si="29"/>
        <v>All Square</v>
      </c>
      <c r="P38" s="9" t="str">
        <f t="shared" ca="1" si="30"/>
        <v/>
      </c>
      <c r="Q38" s="10">
        <f t="shared" ca="1" si="45"/>
        <v>0</v>
      </c>
      <c r="R38" s="9" t="str">
        <f t="shared" ca="1" si="25"/>
        <v>New Eltham Nadgers</v>
      </c>
      <c r="S38" s="10">
        <f t="shared" ca="1" si="31"/>
        <v>0</v>
      </c>
      <c r="T38" s="9" t="str">
        <f t="shared" ca="1" si="32"/>
        <v/>
      </c>
      <c r="U38" s="11" t="str">
        <f t="shared" ca="1" si="33"/>
        <v>All Square</v>
      </c>
      <c r="V38" s="7">
        <f t="shared" ca="1" si="34"/>
        <v>0</v>
      </c>
      <c r="W38" s="7">
        <f t="shared" ca="1" si="35"/>
        <v>0</v>
      </c>
      <c r="Y38">
        <v>11</v>
      </c>
      <c r="Z38" s="7">
        <f t="shared" ca="1" si="36"/>
        <v>1</v>
      </c>
      <c r="AA38" s="7">
        <f t="shared" ca="1" si="37"/>
        <v>1</v>
      </c>
      <c r="AB38" s="8" t="str">
        <f t="shared" ca="1" si="38"/>
        <v>4 Down</v>
      </c>
      <c r="AC38" s="9" t="str">
        <f t="shared" ca="1" si="39"/>
        <v/>
      </c>
      <c r="AD38" s="10">
        <f t="shared" ca="1" si="46"/>
        <v>-4</v>
      </c>
      <c r="AE38" s="9" t="str">
        <f t="shared" ca="1" si="26"/>
        <v>Rich M</v>
      </c>
      <c r="AF38" s="10">
        <f t="shared" ca="1" si="40"/>
        <v>4</v>
      </c>
      <c r="AG38" s="9" t="str">
        <f t="shared" ca="1" si="41"/>
        <v/>
      </c>
      <c r="AH38" s="11" t="str">
        <f t="shared" ca="1" si="42"/>
        <v>4 Up</v>
      </c>
      <c r="AI38" s="7">
        <f t="shared" ca="1" si="43"/>
        <v>2</v>
      </c>
      <c r="AJ38" s="7">
        <f t="shared" ca="1" si="44"/>
        <v>2</v>
      </c>
    </row>
    <row r="39" spans="1:36" ht="15" customHeight="1" x14ac:dyDescent="0.3">
      <c r="A39" s="219"/>
      <c r="B39" s="219"/>
      <c r="C39" s="216" t="s">
        <v>11</v>
      </c>
      <c r="D39" s="216"/>
      <c r="E39" s="216"/>
      <c r="G39" s="7">
        <f t="shared" ca="1" si="24"/>
        <v>28</v>
      </c>
      <c r="H39"/>
      <c r="L39">
        <v>12</v>
      </c>
      <c r="M39" s="7">
        <f t="shared" ca="1" si="27"/>
        <v>2</v>
      </c>
      <c r="N39" s="7">
        <f t="shared" ca="1" si="28"/>
        <v>2</v>
      </c>
      <c r="O39" s="8" t="str">
        <f t="shared" ca="1" si="29"/>
        <v>1 Up</v>
      </c>
      <c r="P39" s="9" t="str">
        <f t="shared" ca="1" si="30"/>
        <v/>
      </c>
      <c r="Q39" s="10">
        <f t="shared" ca="1" si="45"/>
        <v>1</v>
      </c>
      <c r="R39" s="9" t="str">
        <f t="shared" ca="1" si="25"/>
        <v>New Eltham Nadgers</v>
      </c>
      <c r="S39" s="10">
        <f t="shared" ca="1" si="31"/>
        <v>-1</v>
      </c>
      <c r="T39" s="9" t="str">
        <f t="shared" ca="1" si="32"/>
        <v/>
      </c>
      <c r="U39" s="11" t="str">
        <f t="shared" ca="1" si="33"/>
        <v>1 Down</v>
      </c>
      <c r="V39" s="7">
        <f t="shared" ca="1" si="34"/>
        <v>1</v>
      </c>
      <c r="W39" s="7">
        <f t="shared" ca="1" si="35"/>
        <v>1</v>
      </c>
      <c r="Y39">
        <v>12</v>
      </c>
      <c r="Z39" s="7">
        <f t="shared" ca="1" si="36"/>
        <v>4</v>
      </c>
      <c r="AA39" s="7">
        <f t="shared" ca="1" si="37"/>
        <v>4</v>
      </c>
      <c r="AB39" s="8" t="str">
        <f t="shared" ca="1" si="38"/>
        <v>3 Down</v>
      </c>
      <c r="AC39" s="9" t="str">
        <f t="shared" ca="1" si="39"/>
        <v/>
      </c>
      <c r="AD39" s="10">
        <f t="shared" ca="1" si="46"/>
        <v>-3</v>
      </c>
      <c r="AE39" s="9" t="str">
        <f t="shared" ca="1" si="26"/>
        <v>Steve</v>
      </c>
      <c r="AF39" s="10">
        <f t="shared" ca="1" si="40"/>
        <v>3</v>
      </c>
      <c r="AG39" s="9" t="str">
        <f t="shared" ca="1" si="41"/>
        <v/>
      </c>
      <c r="AH39" s="11" t="str">
        <f t="shared" ca="1" si="42"/>
        <v>3 Up</v>
      </c>
      <c r="AI39" s="7">
        <f t="shared" ca="1" si="43"/>
        <v>2</v>
      </c>
      <c r="AJ39" s="7">
        <f t="shared" ca="1" si="44"/>
        <v>2</v>
      </c>
    </row>
    <row r="40" spans="1:36" ht="15" customHeight="1" x14ac:dyDescent="0.3">
      <c r="A40" s="219"/>
      <c r="B40" s="219"/>
      <c r="C40" s="216"/>
      <c r="D40" s="216"/>
      <c r="E40" s="216"/>
      <c r="G40" s="7" t="str">
        <f t="shared" ref="G40" ca="1" si="47">IFERROR(INDIRECT("'"&amp;SUBSTITUTE(C40,"'","''")&amp;"'!G5"),"")</f>
        <v/>
      </c>
      <c r="H40"/>
      <c r="L40">
        <v>13</v>
      </c>
      <c r="M40" s="7">
        <f t="shared" ca="1" si="27"/>
        <v>1</v>
      </c>
      <c r="N40" s="7">
        <f t="shared" ca="1" si="28"/>
        <v>1</v>
      </c>
      <c r="O40" s="8" t="str">
        <f t="shared" ca="1" si="29"/>
        <v>1 Up</v>
      </c>
      <c r="P40" s="9" t="str">
        <f t="shared" ca="1" si="30"/>
        <v/>
      </c>
      <c r="Q40" s="10">
        <f t="shared" ca="1" si="45"/>
        <v>1</v>
      </c>
      <c r="R40" s="9" t="str">
        <f t="shared" ca="1" si="25"/>
        <v>Halved</v>
      </c>
      <c r="S40" s="10">
        <f t="shared" ca="1" si="31"/>
        <v>-1</v>
      </c>
      <c r="T40" s="9" t="str">
        <f t="shared" ca="1" si="32"/>
        <v/>
      </c>
      <c r="U40" s="11" t="str">
        <f t="shared" ca="1" si="33"/>
        <v>1 Down</v>
      </c>
      <c r="V40" s="7">
        <f t="shared" ca="1" si="34"/>
        <v>1</v>
      </c>
      <c r="W40" s="7">
        <f t="shared" ca="1" si="35"/>
        <v>1</v>
      </c>
      <c r="Y40">
        <v>13</v>
      </c>
      <c r="Z40" s="7">
        <f t="shared" ca="1" si="36"/>
        <v>0</v>
      </c>
      <c r="AA40" s="7">
        <f t="shared" ca="1" si="37"/>
        <v>0</v>
      </c>
      <c r="AB40" s="8" t="str">
        <f t="shared" ca="1" si="38"/>
        <v>4 Down</v>
      </c>
      <c r="AC40" s="9" t="str">
        <f t="shared" ca="1" si="39"/>
        <v/>
      </c>
      <c r="AD40" s="10">
        <f t="shared" ca="1" si="46"/>
        <v>-4</v>
      </c>
      <c r="AE40" s="9" t="str">
        <f t="shared" ca="1" si="26"/>
        <v>Rich M</v>
      </c>
      <c r="AF40" s="10">
        <f t="shared" ca="1" si="40"/>
        <v>4</v>
      </c>
      <c r="AG40" s="9" t="str">
        <f t="shared" ca="1" si="41"/>
        <v/>
      </c>
      <c r="AH40" s="11" t="str">
        <f t="shared" ca="1" si="42"/>
        <v>4 Up</v>
      </c>
      <c r="AI40" s="7">
        <f t="shared" ca="1" si="43"/>
        <v>2</v>
      </c>
      <c r="AJ40" s="7">
        <f t="shared" ca="1" si="44"/>
        <v>2</v>
      </c>
    </row>
    <row r="41" spans="1:36" x14ac:dyDescent="0.3">
      <c r="L41">
        <v>14</v>
      </c>
      <c r="M41" s="7">
        <f t="shared" ca="1" si="27"/>
        <v>1</v>
      </c>
      <c r="N41" s="7">
        <f t="shared" ca="1" si="28"/>
        <v>1</v>
      </c>
      <c r="O41" s="8" t="str">
        <f t="shared" ca="1" si="29"/>
        <v>All Square</v>
      </c>
      <c r="P41" s="9" t="str">
        <f t="shared" ca="1" si="30"/>
        <v/>
      </c>
      <c r="Q41" s="10">
        <f t="shared" ca="1" si="45"/>
        <v>0</v>
      </c>
      <c r="R41" s="9" t="str">
        <f t="shared" ca="1" si="25"/>
        <v>The Lamb Shanks</v>
      </c>
      <c r="S41" s="10">
        <f t="shared" ca="1" si="31"/>
        <v>0</v>
      </c>
      <c r="T41" s="9" t="str">
        <f t="shared" ca="1" si="32"/>
        <v/>
      </c>
      <c r="U41" s="11" t="str">
        <f t="shared" ca="1" si="33"/>
        <v>All Square</v>
      </c>
      <c r="V41" s="7">
        <f t="shared" ca="1" si="34"/>
        <v>2</v>
      </c>
      <c r="W41" s="7">
        <f t="shared" ca="1" si="35"/>
        <v>2</v>
      </c>
      <c r="Y41">
        <v>14</v>
      </c>
      <c r="Z41" s="7">
        <f t="shared" ca="1" si="36"/>
        <v>1</v>
      </c>
      <c r="AA41" s="7">
        <f t="shared" ca="1" si="37"/>
        <v>1</v>
      </c>
      <c r="AB41" s="8" t="str">
        <f t="shared" ca="1" si="38"/>
        <v>Lost 5 &amp; 4</v>
      </c>
      <c r="AC41" s="9" t="str">
        <f t="shared" ca="1" si="39"/>
        <v>Result</v>
      </c>
      <c r="AD41" s="10">
        <f t="shared" ca="1" si="46"/>
        <v>-5</v>
      </c>
      <c r="AE41" s="9" t="str">
        <f t="shared" ca="1" si="26"/>
        <v>Rich M</v>
      </c>
      <c r="AF41" s="10">
        <f t="shared" ca="1" si="40"/>
        <v>5</v>
      </c>
      <c r="AG41" s="9" t="str">
        <f t="shared" ca="1" si="41"/>
        <v>Result</v>
      </c>
      <c r="AH41" s="11" t="str">
        <f t="shared" ca="1" si="42"/>
        <v>Won 5 &amp; 4</v>
      </c>
      <c r="AI41" s="7">
        <f t="shared" ca="1" si="43"/>
        <v>2</v>
      </c>
      <c r="AJ41" s="7">
        <f t="shared" ca="1" si="44"/>
        <v>2</v>
      </c>
    </row>
    <row r="42" spans="1:36" x14ac:dyDescent="0.3">
      <c r="L42">
        <v>15</v>
      </c>
      <c r="M42" s="7">
        <f t="shared" ca="1" si="27"/>
        <v>1</v>
      </c>
      <c r="N42" s="7">
        <f t="shared" ca="1" si="28"/>
        <v>1</v>
      </c>
      <c r="O42" s="8" t="str">
        <f t="shared" ca="1" si="29"/>
        <v>1 Down</v>
      </c>
      <c r="P42" s="9" t="str">
        <f t="shared" ca="1" si="30"/>
        <v/>
      </c>
      <c r="Q42" s="10">
        <f t="shared" ca="1" si="45"/>
        <v>-1</v>
      </c>
      <c r="R42" s="9" t="str">
        <f t="shared" ca="1" si="25"/>
        <v>The Lamb Shanks</v>
      </c>
      <c r="S42" s="10">
        <f t="shared" ca="1" si="31"/>
        <v>1</v>
      </c>
      <c r="T42" s="9" t="str">
        <f t="shared" ca="1" si="32"/>
        <v/>
      </c>
      <c r="U42" s="11" t="str">
        <f t="shared" ca="1" si="33"/>
        <v>1 Up</v>
      </c>
      <c r="V42" s="7">
        <f t="shared" ca="1" si="34"/>
        <v>3</v>
      </c>
      <c r="W42" s="7">
        <f t="shared" ca="1" si="35"/>
        <v>3</v>
      </c>
      <c r="Y42">
        <v>15</v>
      </c>
      <c r="Z42" s="7">
        <f t="shared" ca="1" si="36"/>
        <v>1</v>
      </c>
      <c r="AA42" s="7">
        <f t="shared" ca="1" si="37"/>
        <v>1</v>
      </c>
      <c r="AB42" s="8" t="str">
        <f t="shared" ca="1" si="38"/>
        <v/>
      </c>
      <c r="AC42" s="9" t="str">
        <f t="shared" ca="1" si="39"/>
        <v/>
      </c>
      <c r="AD42" s="10">
        <f t="shared" ca="1" si="46"/>
        <v>-5</v>
      </c>
      <c r="AE42" s="9" t="str">
        <f t="shared" ca="1" si="26"/>
        <v>Halved</v>
      </c>
      <c r="AF42" s="10">
        <f t="shared" ca="1" si="40"/>
        <v>5</v>
      </c>
      <c r="AG42" s="9" t="str">
        <f t="shared" ca="1" si="41"/>
        <v/>
      </c>
      <c r="AH42" s="11" t="str">
        <f t="shared" ca="1" si="42"/>
        <v/>
      </c>
      <c r="AI42" s="7">
        <f t="shared" ca="1" si="43"/>
        <v>1</v>
      </c>
      <c r="AJ42" s="7">
        <f t="shared" ca="1" si="44"/>
        <v>1</v>
      </c>
    </row>
    <row r="43" spans="1:36" x14ac:dyDescent="0.3">
      <c r="L43">
        <v>16</v>
      </c>
      <c r="M43" s="7">
        <f t="shared" ca="1" si="27"/>
        <v>3</v>
      </c>
      <c r="N43" s="7">
        <f t="shared" ca="1" si="28"/>
        <v>3</v>
      </c>
      <c r="O43" s="8" t="str">
        <f t="shared" ca="1" si="29"/>
        <v>All Square</v>
      </c>
      <c r="P43" s="9" t="str">
        <f t="shared" ca="1" si="30"/>
        <v/>
      </c>
      <c r="Q43" s="10">
        <f t="shared" ca="1" si="45"/>
        <v>0</v>
      </c>
      <c r="R43" s="9" t="str">
        <f t="shared" ca="1" si="25"/>
        <v>New Eltham Nadgers</v>
      </c>
      <c r="S43" s="10">
        <f t="shared" ca="1" si="31"/>
        <v>0</v>
      </c>
      <c r="T43" s="9" t="str">
        <f t="shared" ca="1" si="32"/>
        <v/>
      </c>
      <c r="U43" s="11" t="str">
        <f t="shared" ca="1" si="33"/>
        <v>All Square</v>
      </c>
      <c r="V43" s="7">
        <f t="shared" ca="1" si="34"/>
        <v>2</v>
      </c>
      <c r="W43" s="7">
        <f t="shared" ca="1" si="35"/>
        <v>2</v>
      </c>
      <c r="Y43">
        <v>16</v>
      </c>
      <c r="Z43" s="7">
        <f t="shared" ca="1" si="36"/>
        <v>1</v>
      </c>
      <c r="AA43" s="7">
        <f t="shared" ca="1" si="37"/>
        <v>1</v>
      </c>
      <c r="AB43" s="8" t="str">
        <f t="shared" ca="1" si="38"/>
        <v/>
      </c>
      <c r="AC43" s="9" t="str">
        <f t="shared" ca="1" si="39"/>
        <v/>
      </c>
      <c r="AD43" s="10">
        <f t="shared" ca="1" si="46"/>
        <v>-6</v>
      </c>
      <c r="AE43" s="9" t="str">
        <f t="shared" ca="1" si="26"/>
        <v>Rich M</v>
      </c>
      <c r="AF43" s="10">
        <f t="shared" ca="1" si="40"/>
        <v>6</v>
      </c>
      <c r="AG43" s="9" t="str">
        <f t="shared" ca="1" si="41"/>
        <v/>
      </c>
      <c r="AH43" s="11" t="str">
        <f t="shared" ca="1" si="42"/>
        <v/>
      </c>
      <c r="AI43" s="7">
        <f t="shared" ca="1" si="43"/>
        <v>2</v>
      </c>
      <c r="AJ43" s="7">
        <f t="shared" ca="1" si="44"/>
        <v>2</v>
      </c>
    </row>
    <row r="44" spans="1:36" x14ac:dyDescent="0.3">
      <c r="L44">
        <v>17</v>
      </c>
      <c r="M44" s="7">
        <f t="shared" ca="1" si="27"/>
        <v>1</v>
      </c>
      <c r="N44" s="7">
        <f t="shared" ca="1" si="28"/>
        <v>1</v>
      </c>
      <c r="O44" s="8" t="str">
        <f t="shared" ca="1" si="29"/>
        <v>1 Down</v>
      </c>
      <c r="P44" s="9" t="str">
        <f t="shared" ca="1" si="30"/>
        <v/>
      </c>
      <c r="Q44" s="10">
        <f t="shared" ca="1" si="45"/>
        <v>-1</v>
      </c>
      <c r="R44" s="9" t="str">
        <f t="shared" ca="1" si="25"/>
        <v>The Lamb Shanks</v>
      </c>
      <c r="S44" s="10">
        <f t="shared" ca="1" si="31"/>
        <v>1</v>
      </c>
      <c r="T44" s="9" t="str">
        <f t="shared" ca="1" si="32"/>
        <v/>
      </c>
      <c r="U44" s="11" t="str">
        <f t="shared" ca="1" si="33"/>
        <v>1 Up</v>
      </c>
      <c r="V44" s="7">
        <f t="shared" ca="1" si="34"/>
        <v>4</v>
      </c>
      <c r="W44" s="7">
        <f t="shared" ca="1" si="35"/>
        <v>4</v>
      </c>
      <c r="Y44">
        <v>17</v>
      </c>
      <c r="Z44" s="7">
        <f t="shared" ca="1" si="36"/>
        <v>1</v>
      </c>
      <c r="AA44" s="7">
        <f t="shared" ca="1" si="37"/>
        <v>1</v>
      </c>
      <c r="AB44" s="8" t="str">
        <f t="shared" ca="1" si="38"/>
        <v/>
      </c>
      <c r="AC44" s="9" t="str">
        <f t="shared" ca="1" si="39"/>
        <v/>
      </c>
      <c r="AD44" s="10">
        <f t="shared" ca="1" si="46"/>
        <v>-6</v>
      </c>
      <c r="AE44" s="9" t="str">
        <f t="shared" ca="1" si="26"/>
        <v>Halved</v>
      </c>
      <c r="AF44" s="10">
        <f t="shared" ca="1" si="40"/>
        <v>6</v>
      </c>
      <c r="AG44" s="9" t="str">
        <f t="shared" ca="1" si="41"/>
        <v/>
      </c>
      <c r="AH44" s="11" t="str">
        <f t="shared" ca="1" si="42"/>
        <v/>
      </c>
      <c r="AI44" s="7">
        <f t="shared" ca="1" si="43"/>
        <v>1</v>
      </c>
      <c r="AJ44" s="7">
        <f t="shared" ca="1" si="44"/>
        <v>1</v>
      </c>
    </row>
    <row r="45" spans="1:36" x14ac:dyDescent="0.3">
      <c r="L45">
        <v>18</v>
      </c>
      <c r="M45" s="7">
        <f t="shared" ca="1" si="27"/>
        <v>2</v>
      </c>
      <c r="N45" s="7">
        <f t="shared" ca="1" si="28"/>
        <v>2</v>
      </c>
      <c r="O45" s="8" t="str">
        <f ca="1">IF(OR(LEFT(O44,3)="Won",LEFT(O44,4)="Lost",O44=""),"",IF(Q45=0,"Halved",IF(Q45&gt;(18-L45),"Won "&amp;Q45&amp;" Up",IF(Q45&lt;(L45-18),"Lost "&amp;-Q45&amp;" Down",IF(Q45&gt;0,Q45&amp;" Up",-Q45&amp;" Down")))))</f>
        <v>Lost 1 Down</v>
      </c>
      <c r="P45" s="9" t="str">
        <f ca="1">IF(OR(LEFT(O45,3)="Won",LEFT(O45,4)="Lost",O45="Halved"),"Result","")</f>
        <v>Result</v>
      </c>
      <c r="Q45" s="10">
        <f ca="1">IF(R45="Halved",Q44,IF(R45=OFFSET(M45,0-L45,0,1,1),Q44+1,Q44-1))</f>
        <v>-1</v>
      </c>
      <c r="R45" s="9" t="str">
        <f t="shared" ca="1" si="25"/>
        <v>Halved</v>
      </c>
      <c r="S45" s="10">
        <f t="shared" ca="1" si="31"/>
        <v>1</v>
      </c>
      <c r="T45" s="9" t="str">
        <f t="shared" ca="1" si="32"/>
        <v>Result</v>
      </c>
      <c r="U45" s="11" t="str">
        <f ca="1">IF(OR(LEFT(U44,3)="Won",LEFT(U44,4)="Lost",U44=""),"",IF(S45=0,"Halved",IF(S45&gt;(18-L45),"Won "&amp;S45&amp;" Up",IF(S45&lt;(L45-18),"Lost "&amp;-S45&amp;" Down",IF(S45&gt;0,S45&amp;" Up",-S45&amp;" Down")))))</f>
        <v>Won 1 Up</v>
      </c>
      <c r="V45" s="7">
        <f t="shared" ca="1" si="34"/>
        <v>2</v>
      </c>
      <c r="W45" s="7">
        <f t="shared" ca="1" si="35"/>
        <v>2</v>
      </c>
      <c r="Y45">
        <v>18</v>
      </c>
      <c r="Z45" s="7">
        <f t="shared" ca="1" si="36"/>
        <v>1</v>
      </c>
      <c r="AA45" s="7">
        <f t="shared" ca="1" si="37"/>
        <v>1</v>
      </c>
      <c r="AB45" s="8" t="str">
        <f ca="1">IF(OR(LEFT(AB44,3)="Won",LEFT(AB44,4)="Lost",AB44=""),"",IF(AD45=0,"Halved",IF(AD45&gt;(18-Y45),"Won "&amp;AD45&amp;" Up",IF(AD45&lt;(Y45-18),"Lost "&amp;-AD45&amp;" Down",IF(AD45&gt;0,AD45&amp;" Up",-AD45&amp;" Down")))))</f>
        <v/>
      </c>
      <c r="AC45" s="9" t="str">
        <f ca="1">IF(OR(LEFT(AB45,3)="Won",LEFT(AB45,4)="Lost",AB45="Halved"),"Result","")</f>
        <v/>
      </c>
      <c r="AD45" s="10">
        <f ca="1">IF(AE45="Halved",AD44,IF(AE45=OFFSET(Z45,0-Y45,0,1,1),AD44+1,AD44-1))</f>
        <v>-6</v>
      </c>
      <c r="AE45" s="9" t="str">
        <f t="shared" ca="1" si="26"/>
        <v>Halved</v>
      </c>
      <c r="AF45" s="10">
        <f t="shared" ca="1" si="40"/>
        <v>6</v>
      </c>
      <c r="AG45" s="9" t="str">
        <f t="shared" ca="1" si="41"/>
        <v/>
      </c>
      <c r="AH45" s="11" t="str">
        <f ca="1">IF(OR(LEFT(AH44,3)="Won",LEFT(AH44,4)="Lost",AH44=""),"",IF(AF45=0,"Halved",IF(AF45&gt;(18-Y45),"Won "&amp;AF45&amp;" Up",IF(AF45&lt;(Y45-18),"Lost "&amp;-AF45&amp;" Down",IF(AF45&gt;0,AF45&amp;" Up",-AF45&amp;" Down")))))</f>
        <v/>
      </c>
      <c r="AI45" s="7">
        <f t="shared" ca="1" si="43"/>
        <v>1</v>
      </c>
      <c r="AJ45" s="7">
        <f t="shared" ca="1" si="44"/>
        <v>1</v>
      </c>
    </row>
    <row r="46" spans="1:36" x14ac:dyDescent="0.3">
      <c r="L46" s="213" t="s">
        <v>46</v>
      </c>
      <c r="M46" s="213"/>
      <c r="N46" s="12"/>
      <c r="O46" s="13" t="str">
        <f ca="1">INDEX(O28:P45,MATCH("Result",P28:P45,),1)</f>
        <v>Lost 1 Down</v>
      </c>
      <c r="P46" s="14"/>
      <c r="Q46" s="15">
        <f ca="1">IF(Q45=0,0.5,IF(Q45&gt;0,1,0))</f>
        <v>0</v>
      </c>
      <c r="R46" s="15"/>
      <c r="S46" s="15">
        <f ca="1">IF(S45=0,0.5,IF(S45&gt;0,1,0))</f>
        <v>1</v>
      </c>
      <c r="T46" s="14"/>
      <c r="U46" s="16" t="str">
        <f ca="1">INDEX(T28:U45,MATCH("Result",T28:T45,),2)</f>
        <v>Won 1 Up</v>
      </c>
      <c r="V46" s="12"/>
      <c r="W46" s="12"/>
      <c r="Y46" s="213" t="s">
        <v>46</v>
      </c>
      <c r="Z46" s="213"/>
      <c r="AA46" s="12"/>
      <c r="AB46" s="13" t="str">
        <f ca="1">INDEX(AB28:AC45,MATCH("Result",AC28:AC45,),1)</f>
        <v>Lost 5 &amp; 4</v>
      </c>
      <c r="AC46" s="14"/>
      <c r="AD46" s="15">
        <f ca="1">IF(AD45=0,0.5,IF(AD45&gt;0,1,0))</f>
        <v>0</v>
      </c>
      <c r="AE46" s="15"/>
      <c r="AF46" s="15">
        <f ca="1">IF(AF45=0,0.5,IF(AF45&gt;0,1,0))</f>
        <v>1</v>
      </c>
      <c r="AG46" s="14"/>
      <c r="AH46" s="16" t="str">
        <f ca="1">INDEX(AG28:AH45,MATCH("Result",AG28:AG45,),2)</f>
        <v>Won 5 &amp; 4</v>
      </c>
      <c r="AI46" s="12"/>
      <c r="AJ46" s="12"/>
    </row>
    <row r="47" spans="1:36" x14ac:dyDescent="0.3">
      <c r="Z47" s="7"/>
      <c r="AA47" s="7"/>
      <c r="AB47" s="7"/>
      <c r="AC47" s="7"/>
      <c r="AE47" s="7"/>
      <c r="AG47" s="7"/>
      <c r="AH47" s="7"/>
      <c r="AI47" s="7"/>
      <c r="AJ47" s="7"/>
    </row>
    <row r="48" spans="1:36" x14ac:dyDescent="0.3">
      <c r="Z48" s="7"/>
      <c r="AA48" s="7"/>
      <c r="AB48" s="7"/>
      <c r="AC48" s="7"/>
      <c r="AE48" s="7"/>
      <c r="AG48" s="7"/>
      <c r="AH48" s="7"/>
      <c r="AI48" s="7"/>
      <c r="AJ48" s="7"/>
    </row>
    <row r="49" spans="12:36" x14ac:dyDescent="0.3">
      <c r="L49" s="212" t="s">
        <v>50</v>
      </c>
      <c r="M49" s="212"/>
      <c r="N49" s="212"/>
      <c r="O49" s="212"/>
      <c r="P49" s="212"/>
      <c r="Q49" s="212"/>
      <c r="R49" s="212"/>
      <c r="S49" s="212"/>
      <c r="T49" s="212"/>
      <c r="U49" s="212"/>
      <c r="V49" s="212"/>
      <c r="W49" s="212"/>
      <c r="Y49" s="212" t="s">
        <v>53</v>
      </c>
      <c r="Z49" s="212"/>
      <c r="AA49" s="212"/>
      <c r="AB49" s="212"/>
      <c r="AC49" s="212"/>
      <c r="AD49" s="212"/>
      <c r="AE49" s="212"/>
      <c r="AF49" s="212"/>
      <c r="AG49" s="212"/>
      <c r="AH49" s="212"/>
      <c r="AI49" s="212"/>
      <c r="AJ49" s="212"/>
    </row>
    <row r="50" spans="12:36" x14ac:dyDescent="0.3">
      <c r="L50" s="4" t="s">
        <v>44</v>
      </c>
      <c r="M50" s="5" t="str">
        <f>A7</f>
        <v>Dulverton Dickheads</v>
      </c>
      <c r="N50" s="6" t="s">
        <v>67</v>
      </c>
      <c r="O50" s="6" t="s">
        <v>47</v>
      </c>
      <c r="P50" s="6" t="s">
        <v>46</v>
      </c>
      <c r="Q50" s="4" t="s">
        <v>17</v>
      </c>
      <c r="R50" s="6" t="s">
        <v>66</v>
      </c>
      <c r="S50" s="4" t="s">
        <v>17</v>
      </c>
      <c r="T50" s="6" t="s">
        <v>46</v>
      </c>
      <c r="U50" s="6" t="s">
        <v>47</v>
      </c>
      <c r="V50" s="6" t="s">
        <v>67</v>
      </c>
      <c r="W50" s="5" t="str">
        <f>H7</f>
        <v>PuttGPT</v>
      </c>
      <c r="Y50" s="4" t="s">
        <v>44</v>
      </c>
      <c r="Z50" s="5" t="str">
        <f>A15</f>
        <v>Paul</v>
      </c>
      <c r="AA50" s="6" t="s">
        <v>67</v>
      </c>
      <c r="AB50" s="6" t="s">
        <v>47</v>
      </c>
      <c r="AC50" s="6" t="s">
        <v>46</v>
      </c>
      <c r="AD50" s="4" t="s">
        <v>17</v>
      </c>
      <c r="AE50" s="6" t="s">
        <v>66</v>
      </c>
      <c r="AF50" s="4" t="s">
        <v>17</v>
      </c>
      <c r="AG50" s="6" t="s">
        <v>46</v>
      </c>
      <c r="AH50" s="6" t="s">
        <v>47</v>
      </c>
      <c r="AI50" s="6" t="s">
        <v>67</v>
      </c>
      <c r="AJ50" s="5" t="str">
        <f>I15</f>
        <v>Cormac</v>
      </c>
    </row>
    <row r="51" spans="12:36" x14ac:dyDescent="0.3">
      <c r="L51">
        <v>1</v>
      </c>
      <c r="M51" s="7">
        <f ca="1">INDIRECT("'"&amp;SUBSTITUTE(OFFSET(M51,0-L51,0,1,1),"'","''")&amp;"'!$G$"&amp;L51+10)</f>
        <v>2</v>
      </c>
      <c r="N51" s="7">
        <f ca="1">INDIRECT("'"&amp;SUBSTITUTE(OFFSET(M51,0-L51,0,1,1),"'","''")&amp;"'!$H$"&amp;L51+10)</f>
        <v>2</v>
      </c>
      <c r="O51" s="8" t="str">
        <f ca="1">IF(OR(LEFT(O50,3)="Won",LEFT(O50,4)="Lost",O50=""),"",IF(Q51=0,"All Square",IF(Q51&gt;(18-L51),"Won "&amp;Q51&amp;" &amp; "&amp;(18-L51),IF(Q51&lt;(L51-18),"Lost "&amp;-Q51&amp;" &amp; "&amp;(18-L51),IF(Q51&gt;0,Q51&amp;" Up",-Q51&amp;" Down")))))</f>
        <v>1 Down</v>
      </c>
      <c r="P51" s="9" t="str">
        <f ca="1">IF(OR(LEFT(O51,3)="Won",LEFT(O51,4)="Lost",O51="Halved"),"Result","")</f>
        <v/>
      </c>
      <c r="Q51" s="10">
        <f ca="1">IF(R51="Halved",0,IF(R51=OFFSET(M51,0-L51,0,1,1),1,-1))</f>
        <v>-1</v>
      </c>
      <c r="R51" s="9" t="str">
        <f t="shared" ref="R51:R68" ca="1" si="48">IF(M51=W51,"Halved",IF(M51&gt;W51,OFFSET(M51,0-L51,0,1,1),OFFSET(W51,0-L51,0,1,1)))</f>
        <v>PuttGPT</v>
      </c>
      <c r="S51" s="10">
        <f ca="1">IF(R51="Halved",0,IF(R51=OFFSET(W51,0-L51,0,1,1),1,-1))</f>
        <v>1</v>
      </c>
      <c r="T51" s="9" t="str">
        <f ca="1">IF(OR(LEFT(U51,3)="Won",LEFT(U51,4)="Lost",U51="Halved"),"Result","")</f>
        <v/>
      </c>
      <c r="U51" s="11" t="str">
        <f ca="1">IF(OR(LEFT(U50,3)="Won",LEFT(U50,4)="Lost",U50=""),"",IF(S51=0,"All Square",IF(S51&gt;(18-L51),"Won "&amp;S51&amp;" &amp; "&amp;(18-L51),IF(S51&lt;(L51-18),"Lost "&amp;-S51&amp;" &amp; "&amp;(18-L51),IF(S51&gt;0,S51&amp;" Up",-S51&amp;" Down")))))</f>
        <v>1 Up</v>
      </c>
      <c r="V51" s="7">
        <f ca="1">INDIRECT("'"&amp;SUBSTITUTE(OFFSET(W51,0-L51,0,1,1),"'","''")&amp;"'!$H$"&amp;L51+10)</f>
        <v>3</v>
      </c>
      <c r="W51" s="7">
        <f ca="1">INDIRECT("'"&amp;SUBSTITUTE(OFFSET(W51,0-L51,0,1,1),"'","''")&amp;"'!$G$"&amp;L51+10)</f>
        <v>3</v>
      </c>
      <c r="Y51">
        <v>1</v>
      </c>
      <c r="Z51" s="7">
        <f ca="1">INDIRECT("'"&amp;SUBSTITUTE(OFFSET(Z51,0-Y51,0,1,1),"'","''")&amp;"'!$Q$"&amp;Y51+10)</f>
        <v>2</v>
      </c>
      <c r="AA51" s="7">
        <f ca="1">INDIRECT("'"&amp;SUBSTITUTE(OFFSET(Z51,0-Y51,0,1,1),"'","''")&amp;"'!$R$"&amp;Y51+10)</f>
        <v>2</v>
      </c>
      <c r="AB51" s="8" t="str">
        <f ca="1">IF(OR(LEFT(AB50,3)="Won",LEFT(AB50,4)="Lost",AB50=""),"",IF(AD51=0,"All Square",IF(AD51&gt;(18-Y51),"Won "&amp;AD51&amp;" &amp; "&amp;(18-Y51),IF(AD51&lt;(Y51-18),"Lost "&amp;-AD51&amp;" &amp; "&amp;(18-Y51),IF(AD51&gt;0,AD51&amp;" Up",-AD51&amp;" Down")))))</f>
        <v>1 Down</v>
      </c>
      <c r="AC51" s="9" t="str">
        <f ca="1">IF(OR(LEFT(AB51,3)="Won",LEFT(AB51,4)="Lost",AB51="Halved"),"Result","")</f>
        <v/>
      </c>
      <c r="AD51" s="10">
        <f ca="1">IF(AE51="Halved",0,IF(AE51=OFFSET(Z51,0-Y51,0,1,1),1,-1))</f>
        <v>-1</v>
      </c>
      <c r="AE51" s="9" t="str">
        <f t="shared" ref="AE51:AE68" ca="1" si="49">IF(Z51=AJ51,"Halved",IF(Z51&gt;AJ51,OFFSET(Z51,0-Y51,0,1,1),OFFSET(AJ51,0-Y51,0,1,1)))</f>
        <v>Cormac</v>
      </c>
      <c r="AF51" s="10">
        <f ca="1">IF(AE51="Halved",0,IF(AE51=OFFSET(AJ51,0-Y51,0,1,1),1,-1))</f>
        <v>1</v>
      </c>
      <c r="AG51" s="9" t="str">
        <f ca="1">IF(OR(LEFT(AH51,3)="Won",LEFT(AH51,4)="Lost",AH51="Halved"),"Result","")</f>
        <v/>
      </c>
      <c r="AH51" s="11" t="str">
        <f ca="1">IF(OR(LEFT(AH50,3)="Won",LEFT(AH50,4)="Lost",AH50=""),"",IF(AF51=0,"All Square",IF(AF51&gt;(18-Y51),"Won "&amp;AF51&amp;" &amp; "&amp;(18-Y51),IF(AF51&lt;(Y51-18),"Lost "&amp;-AF51&amp;" &amp; "&amp;(18-Y51),IF(AF51&gt;0,AF51&amp;" Up",-AF51&amp;" Down")))))</f>
        <v>1 Up</v>
      </c>
      <c r="AI51" s="7">
        <f ca="1">INDIRECT("'"&amp;SUBSTITUTE(OFFSET(AJ51,0-Y51,0,1,1),"'","''")&amp;"'!$R$"&amp;Y51+10)</f>
        <v>4</v>
      </c>
      <c r="AJ51" s="7">
        <f ca="1">INDIRECT("'"&amp;SUBSTITUTE(OFFSET(AJ51,0-Y51,0,1,1),"'","''")&amp;"'!$Q$"&amp;Y51+10)</f>
        <v>4</v>
      </c>
    </row>
    <row r="52" spans="12:36" x14ac:dyDescent="0.3">
      <c r="L52">
        <v>2</v>
      </c>
      <c r="M52" s="7">
        <f t="shared" ref="M52:M68" ca="1" si="50">INDIRECT("'"&amp;SUBSTITUTE(OFFSET(M52,0-L52,0,1,1),"'","''")&amp;"'!$G$"&amp;L52+10)</f>
        <v>1</v>
      </c>
      <c r="N52" s="7">
        <f t="shared" ref="N52:N68" ca="1" si="51">INDIRECT("'"&amp;SUBSTITUTE(OFFSET(M52,0-L52,0,1,1),"'","''")&amp;"'!$H$"&amp;L52+10)</f>
        <v>1</v>
      </c>
      <c r="O52" s="8" t="str">
        <f t="shared" ref="O52:O67" ca="1" si="52">IF(OR(LEFT(O51,3)="Won",LEFT(O51,4)="Lost",O51=""),"",IF(Q52=0,"All Square",IF(Q52&gt;(18-L52),"Won "&amp;Q52&amp;" &amp; "&amp;(18-L52),IF(Q52&lt;(L52-18),"Lost "&amp;-Q52&amp;" &amp; "&amp;(18-L52),IF(Q52&gt;0,Q52&amp;" Up",-Q52&amp;" Down")))))</f>
        <v>2 Down</v>
      </c>
      <c r="P52" s="9" t="str">
        <f t="shared" ref="P52:P67" ca="1" si="53">IF(OR(LEFT(O52,3)="Won",LEFT(O52,4)="Lost",O52="Halved"),"Result","")</f>
        <v/>
      </c>
      <c r="Q52" s="10">
        <f ca="1">IF(R52="Halved",Q51,IF(R52=OFFSET(M52,0-L52,0,1,1),Q51+1,Q51-1))</f>
        <v>-2</v>
      </c>
      <c r="R52" s="9" t="str">
        <f t="shared" ca="1" si="48"/>
        <v>PuttGPT</v>
      </c>
      <c r="S52" s="10">
        <f t="shared" ref="S52:S68" ca="1" si="54">IF(R52="Halved",S51,IF(R52=OFFSET(W52,0-L52,0,1,1),S51+1,S51-1))</f>
        <v>2</v>
      </c>
      <c r="T52" s="9" t="str">
        <f t="shared" ref="T52:T68" ca="1" si="55">IF(OR(LEFT(U52,3)="Won",LEFT(U52,4)="Lost",U52="Halved"),"Result","")</f>
        <v/>
      </c>
      <c r="U52" s="11" t="str">
        <f t="shared" ref="U52:U67" ca="1" si="56">IF(OR(LEFT(U51,3)="Won",LEFT(U51,4)="Lost",U51=""),"",IF(S52=0,"All Square",IF(S52&gt;(18-L52),"Won "&amp;S52&amp;" &amp; "&amp;(18-L52),IF(S52&lt;(L52-18),"Lost "&amp;-S52&amp;" &amp; "&amp;(18-L52),IF(S52&gt;0,S52&amp;" Up",-S52&amp;" Down")))))</f>
        <v>2 Up</v>
      </c>
      <c r="V52" s="7">
        <f t="shared" ref="V52:V68" ca="1" si="57">INDIRECT("'"&amp;SUBSTITUTE(OFFSET(W52,0-L52,0,1,1),"'","''")&amp;"'!$H$"&amp;L52+10)</f>
        <v>4</v>
      </c>
      <c r="W52" s="7">
        <f t="shared" ref="W52:W68" ca="1" si="58">INDIRECT("'"&amp;SUBSTITUTE(OFFSET(W52,0-L52,0,1,1),"'","''")&amp;"'!$G$"&amp;L52+10)</f>
        <v>4</v>
      </c>
      <c r="Y52">
        <v>2</v>
      </c>
      <c r="Z52" s="7">
        <f t="shared" ref="Z52:Z68" ca="1" si="59">INDIRECT("'"&amp;SUBSTITUTE(OFFSET(Z52,0-Y52,0,1,1),"'","''")&amp;"'!$Q$"&amp;Y52+10)</f>
        <v>1</v>
      </c>
      <c r="AA52" s="7">
        <f t="shared" ref="AA52:AA68" ca="1" si="60">INDIRECT("'"&amp;SUBSTITUTE(OFFSET(Z52,0-Y52,0,1,1),"'","''")&amp;"'!$R$"&amp;Y52+10)</f>
        <v>1</v>
      </c>
      <c r="AB52" s="8" t="str">
        <f t="shared" ref="AB52:AB67" ca="1" si="61">IF(OR(LEFT(AB51,3)="Won",LEFT(AB51,4)="Lost",AB51=""),"",IF(AD52=0,"All Square",IF(AD52&gt;(18-Y52),"Won "&amp;AD52&amp;" &amp; "&amp;(18-Y52),IF(AD52&lt;(Y52-18),"Lost "&amp;-AD52&amp;" &amp; "&amp;(18-Y52),IF(AD52&gt;0,AD52&amp;" Up",-AD52&amp;" Down")))))</f>
        <v>2 Down</v>
      </c>
      <c r="AC52" s="9" t="str">
        <f t="shared" ref="AC52:AC67" ca="1" si="62">IF(OR(LEFT(AB52,3)="Won",LEFT(AB52,4)="Lost",AB52="Halved"),"Result","")</f>
        <v/>
      </c>
      <c r="AD52" s="10">
        <f ca="1">IF(AE52="Halved",AD51,IF(AE52=OFFSET(Z52,0-Y52,0,1,1),AD51+1,AD51-1))</f>
        <v>-2</v>
      </c>
      <c r="AE52" s="9" t="str">
        <f t="shared" ca="1" si="49"/>
        <v>Cormac</v>
      </c>
      <c r="AF52" s="10">
        <f t="shared" ref="AF52:AF68" ca="1" si="63">IF(AE52="Halved",AF51,IF(AE52=OFFSET(AJ52,0-Y52,0,1,1),AF51+1,AF51-1))</f>
        <v>2</v>
      </c>
      <c r="AG52" s="9" t="str">
        <f t="shared" ref="AG52:AG68" ca="1" si="64">IF(OR(LEFT(AH52,3)="Won",LEFT(AH52,4)="Lost",AH52="Halved"),"Result","")</f>
        <v/>
      </c>
      <c r="AH52" s="11" t="str">
        <f t="shared" ref="AH52:AH67" ca="1" si="65">IF(OR(LEFT(AH51,3)="Won",LEFT(AH51,4)="Lost",AH51=""),"",IF(AF52=0,"All Square",IF(AF52&gt;(18-Y52),"Won "&amp;AF52&amp;" &amp; "&amp;(18-Y52),IF(AF52&lt;(Y52-18),"Lost "&amp;-AF52&amp;" &amp; "&amp;(18-Y52),IF(AF52&gt;0,AF52&amp;" Up",-AF52&amp;" Down")))))</f>
        <v>2 Up</v>
      </c>
      <c r="AI52" s="7">
        <f t="shared" ref="AI52:AI68" ca="1" si="66">INDIRECT("'"&amp;SUBSTITUTE(OFFSET(AJ52,0-Y52,0,1,1),"'","''")&amp;"'!$R$"&amp;Y52+10)</f>
        <v>3</v>
      </c>
      <c r="AJ52" s="7">
        <f t="shared" ref="AJ52:AJ68" ca="1" si="67">INDIRECT("'"&amp;SUBSTITUTE(OFFSET(AJ52,0-Y52,0,1,1),"'","''")&amp;"'!$Q$"&amp;Y52+10)</f>
        <v>3</v>
      </c>
    </row>
    <row r="53" spans="12:36" x14ac:dyDescent="0.3">
      <c r="L53">
        <v>3</v>
      </c>
      <c r="M53" s="7">
        <f t="shared" ca="1" si="50"/>
        <v>3</v>
      </c>
      <c r="N53" s="7">
        <f t="shared" ca="1" si="51"/>
        <v>3</v>
      </c>
      <c r="O53" s="8" t="str">
        <f t="shared" ca="1" si="52"/>
        <v>2 Down</v>
      </c>
      <c r="P53" s="9" t="str">
        <f t="shared" ca="1" si="53"/>
        <v/>
      </c>
      <c r="Q53" s="10">
        <f t="shared" ref="Q53:Q67" ca="1" si="68">IF(R53="Halved",Q52,IF(R53=OFFSET(M53,0-L53,0,1,1),Q52+1,Q52-1))</f>
        <v>-2</v>
      </c>
      <c r="R53" s="9" t="str">
        <f t="shared" ca="1" si="48"/>
        <v>Halved</v>
      </c>
      <c r="S53" s="10">
        <f t="shared" ca="1" si="54"/>
        <v>2</v>
      </c>
      <c r="T53" s="9" t="str">
        <f t="shared" ca="1" si="55"/>
        <v/>
      </c>
      <c r="U53" s="11" t="str">
        <f t="shared" ca="1" si="56"/>
        <v>2 Up</v>
      </c>
      <c r="V53" s="7">
        <f t="shared" ca="1" si="57"/>
        <v>3</v>
      </c>
      <c r="W53" s="7">
        <f t="shared" ca="1" si="58"/>
        <v>3</v>
      </c>
      <c r="Y53">
        <v>3</v>
      </c>
      <c r="Z53" s="7">
        <f t="shared" ca="1" si="59"/>
        <v>3</v>
      </c>
      <c r="AA53" s="7">
        <f t="shared" ca="1" si="60"/>
        <v>3</v>
      </c>
      <c r="AB53" s="8" t="str">
        <f t="shared" ca="1" si="61"/>
        <v>1 Down</v>
      </c>
      <c r="AC53" s="9" t="str">
        <f t="shared" ca="1" si="62"/>
        <v/>
      </c>
      <c r="AD53" s="10">
        <f t="shared" ref="AD53:AD67" ca="1" si="69">IF(AE53="Halved",AD52,IF(AE53=OFFSET(Z53,0-Y53,0,1,1),AD52+1,AD52-1))</f>
        <v>-1</v>
      </c>
      <c r="AE53" s="9" t="str">
        <f t="shared" ca="1" si="49"/>
        <v>Paul</v>
      </c>
      <c r="AF53" s="10">
        <f t="shared" ca="1" si="63"/>
        <v>1</v>
      </c>
      <c r="AG53" s="9" t="str">
        <f t="shared" ca="1" si="64"/>
        <v/>
      </c>
      <c r="AH53" s="11" t="str">
        <f t="shared" ca="1" si="65"/>
        <v>1 Up</v>
      </c>
      <c r="AI53" s="7">
        <f t="shared" ca="1" si="66"/>
        <v>2</v>
      </c>
      <c r="AJ53" s="7">
        <f t="shared" ca="1" si="67"/>
        <v>2</v>
      </c>
    </row>
    <row r="54" spans="12:36" x14ac:dyDescent="0.3">
      <c r="L54">
        <v>4</v>
      </c>
      <c r="M54" s="7">
        <f t="shared" ca="1" si="50"/>
        <v>2</v>
      </c>
      <c r="N54" s="7">
        <f t="shared" ca="1" si="51"/>
        <v>2</v>
      </c>
      <c r="O54" s="8" t="str">
        <f t="shared" ca="1" si="52"/>
        <v>1 Down</v>
      </c>
      <c r="P54" s="9" t="str">
        <f t="shared" ca="1" si="53"/>
        <v/>
      </c>
      <c r="Q54" s="10">
        <f t="shared" ca="1" si="68"/>
        <v>-1</v>
      </c>
      <c r="R54" s="9" t="str">
        <f t="shared" ca="1" si="48"/>
        <v>Dulverton Dickheads</v>
      </c>
      <c r="S54" s="10">
        <f t="shared" ca="1" si="54"/>
        <v>1</v>
      </c>
      <c r="T54" s="9" t="str">
        <f t="shared" ca="1" si="55"/>
        <v/>
      </c>
      <c r="U54" s="11" t="str">
        <f t="shared" ca="1" si="56"/>
        <v>1 Up</v>
      </c>
      <c r="V54" s="7">
        <f t="shared" ca="1" si="57"/>
        <v>1</v>
      </c>
      <c r="W54" s="7">
        <f t="shared" ca="1" si="58"/>
        <v>1</v>
      </c>
      <c r="Y54">
        <v>4</v>
      </c>
      <c r="Z54" s="7">
        <f t="shared" ca="1" si="59"/>
        <v>3</v>
      </c>
      <c r="AA54" s="7">
        <f t="shared" ca="1" si="60"/>
        <v>3</v>
      </c>
      <c r="AB54" s="8" t="str">
        <f t="shared" ca="1" si="61"/>
        <v>All Square</v>
      </c>
      <c r="AC54" s="9" t="str">
        <f t="shared" ca="1" si="62"/>
        <v/>
      </c>
      <c r="AD54" s="10">
        <f t="shared" ca="1" si="69"/>
        <v>0</v>
      </c>
      <c r="AE54" s="9" t="str">
        <f t="shared" ca="1" si="49"/>
        <v>Paul</v>
      </c>
      <c r="AF54" s="10">
        <f t="shared" ca="1" si="63"/>
        <v>0</v>
      </c>
      <c r="AG54" s="9" t="str">
        <f t="shared" ca="1" si="64"/>
        <v/>
      </c>
      <c r="AH54" s="11" t="str">
        <f t="shared" ca="1" si="65"/>
        <v>All Square</v>
      </c>
      <c r="AI54" s="7">
        <f t="shared" ca="1" si="66"/>
        <v>2</v>
      </c>
      <c r="AJ54" s="7">
        <f t="shared" ca="1" si="67"/>
        <v>2</v>
      </c>
    </row>
    <row r="55" spans="12:36" x14ac:dyDescent="0.3">
      <c r="L55">
        <v>5</v>
      </c>
      <c r="M55" s="7">
        <f t="shared" ca="1" si="50"/>
        <v>2</v>
      </c>
      <c r="N55" s="7">
        <f t="shared" ca="1" si="51"/>
        <v>2</v>
      </c>
      <c r="O55" s="8" t="str">
        <f t="shared" ca="1" si="52"/>
        <v>All Square</v>
      </c>
      <c r="P55" s="9" t="str">
        <f t="shared" ca="1" si="53"/>
        <v/>
      </c>
      <c r="Q55" s="10">
        <f t="shared" ca="1" si="68"/>
        <v>0</v>
      </c>
      <c r="R55" s="9" t="str">
        <f t="shared" ca="1" si="48"/>
        <v>Dulverton Dickheads</v>
      </c>
      <c r="S55" s="10">
        <f t="shared" ca="1" si="54"/>
        <v>0</v>
      </c>
      <c r="T55" s="9" t="str">
        <f t="shared" ca="1" si="55"/>
        <v/>
      </c>
      <c r="U55" s="11" t="str">
        <f t="shared" ca="1" si="56"/>
        <v>All Square</v>
      </c>
      <c r="V55" s="7">
        <f t="shared" ca="1" si="57"/>
        <v>1</v>
      </c>
      <c r="W55" s="7">
        <f t="shared" ca="1" si="58"/>
        <v>1</v>
      </c>
      <c r="Y55">
        <v>5</v>
      </c>
      <c r="Z55" s="7">
        <f t="shared" ca="1" si="59"/>
        <v>1</v>
      </c>
      <c r="AA55" s="7">
        <f t="shared" ca="1" si="60"/>
        <v>1</v>
      </c>
      <c r="AB55" s="8" t="str">
        <f t="shared" ca="1" si="61"/>
        <v>1 Up</v>
      </c>
      <c r="AC55" s="9" t="str">
        <f t="shared" ca="1" si="62"/>
        <v/>
      </c>
      <c r="AD55" s="10">
        <f t="shared" ca="1" si="69"/>
        <v>1</v>
      </c>
      <c r="AE55" s="9" t="str">
        <f t="shared" ca="1" si="49"/>
        <v>Paul</v>
      </c>
      <c r="AF55" s="10">
        <f t="shared" ca="1" si="63"/>
        <v>-1</v>
      </c>
      <c r="AG55" s="9" t="str">
        <f t="shared" ca="1" si="64"/>
        <v/>
      </c>
      <c r="AH55" s="11" t="str">
        <f t="shared" ca="1" si="65"/>
        <v>1 Down</v>
      </c>
      <c r="AI55" s="7">
        <f t="shared" ca="1" si="66"/>
        <v>-3</v>
      </c>
      <c r="AJ55" s="7">
        <f t="shared" ca="1" si="67"/>
        <v>0</v>
      </c>
    </row>
    <row r="56" spans="12:36" x14ac:dyDescent="0.3">
      <c r="L56">
        <v>6</v>
      </c>
      <c r="M56" s="7">
        <f t="shared" ca="1" si="50"/>
        <v>3</v>
      </c>
      <c r="N56" s="7">
        <f t="shared" ca="1" si="51"/>
        <v>3</v>
      </c>
      <c r="O56" s="8" t="str">
        <f t="shared" ca="1" si="52"/>
        <v>1 Up</v>
      </c>
      <c r="P56" s="9" t="str">
        <f t="shared" ca="1" si="53"/>
        <v/>
      </c>
      <c r="Q56" s="10">
        <f t="shared" ca="1" si="68"/>
        <v>1</v>
      </c>
      <c r="R56" s="9" t="str">
        <f t="shared" ca="1" si="48"/>
        <v>Dulverton Dickheads</v>
      </c>
      <c r="S56" s="10">
        <f t="shared" ca="1" si="54"/>
        <v>-1</v>
      </c>
      <c r="T56" s="9" t="str">
        <f t="shared" ca="1" si="55"/>
        <v/>
      </c>
      <c r="U56" s="11" t="str">
        <f t="shared" ca="1" si="56"/>
        <v>1 Down</v>
      </c>
      <c r="V56" s="7">
        <f t="shared" ca="1" si="57"/>
        <v>2</v>
      </c>
      <c r="W56" s="7">
        <f t="shared" ca="1" si="58"/>
        <v>2</v>
      </c>
      <c r="Y56">
        <v>6</v>
      </c>
      <c r="Z56" s="7">
        <f t="shared" ca="1" si="59"/>
        <v>2</v>
      </c>
      <c r="AA56" s="7">
        <f t="shared" ca="1" si="60"/>
        <v>2</v>
      </c>
      <c r="AB56" s="8" t="str">
        <f t="shared" ca="1" si="61"/>
        <v>All Square</v>
      </c>
      <c r="AC56" s="9" t="str">
        <f t="shared" ca="1" si="62"/>
        <v/>
      </c>
      <c r="AD56" s="10">
        <f t="shared" ca="1" si="69"/>
        <v>0</v>
      </c>
      <c r="AE56" s="9" t="str">
        <f t="shared" ca="1" si="49"/>
        <v>Cormac</v>
      </c>
      <c r="AF56" s="10">
        <f t="shared" ca="1" si="63"/>
        <v>0</v>
      </c>
      <c r="AG56" s="9" t="str">
        <f t="shared" ca="1" si="64"/>
        <v/>
      </c>
      <c r="AH56" s="11" t="str">
        <f t="shared" ca="1" si="65"/>
        <v>All Square</v>
      </c>
      <c r="AI56" s="7">
        <f t="shared" ca="1" si="66"/>
        <v>3</v>
      </c>
      <c r="AJ56" s="7">
        <f t="shared" ca="1" si="67"/>
        <v>3</v>
      </c>
    </row>
    <row r="57" spans="12:36" x14ac:dyDescent="0.3">
      <c r="L57">
        <v>7</v>
      </c>
      <c r="M57" s="7">
        <f t="shared" ca="1" si="50"/>
        <v>2</v>
      </c>
      <c r="N57" s="7">
        <f t="shared" ca="1" si="51"/>
        <v>2</v>
      </c>
      <c r="O57" s="8" t="str">
        <f t="shared" ca="1" si="52"/>
        <v>1 Up</v>
      </c>
      <c r="P57" s="9" t="str">
        <f t="shared" ca="1" si="53"/>
        <v/>
      </c>
      <c r="Q57" s="10">
        <f t="shared" ca="1" si="68"/>
        <v>1</v>
      </c>
      <c r="R57" s="9" t="str">
        <f t="shared" ca="1" si="48"/>
        <v>Halved</v>
      </c>
      <c r="S57" s="10">
        <f t="shared" ca="1" si="54"/>
        <v>-1</v>
      </c>
      <c r="T57" s="9" t="str">
        <f t="shared" ca="1" si="55"/>
        <v/>
      </c>
      <c r="U57" s="11" t="str">
        <f t="shared" ca="1" si="56"/>
        <v>1 Down</v>
      </c>
      <c r="V57" s="7">
        <f t="shared" ca="1" si="57"/>
        <v>2</v>
      </c>
      <c r="W57" s="7">
        <f t="shared" ca="1" si="58"/>
        <v>2</v>
      </c>
      <c r="Y57">
        <v>7</v>
      </c>
      <c r="Z57" s="7">
        <f t="shared" ca="1" si="59"/>
        <v>3</v>
      </c>
      <c r="AA57" s="7">
        <f t="shared" ca="1" si="60"/>
        <v>3</v>
      </c>
      <c r="AB57" s="8" t="str">
        <f t="shared" ca="1" si="61"/>
        <v>1 Up</v>
      </c>
      <c r="AC57" s="9" t="str">
        <f t="shared" ca="1" si="62"/>
        <v/>
      </c>
      <c r="AD57" s="10">
        <f t="shared" ca="1" si="69"/>
        <v>1</v>
      </c>
      <c r="AE57" s="9" t="str">
        <f t="shared" ca="1" si="49"/>
        <v>Paul</v>
      </c>
      <c r="AF57" s="10">
        <f t="shared" ca="1" si="63"/>
        <v>-1</v>
      </c>
      <c r="AG57" s="9" t="str">
        <f t="shared" ca="1" si="64"/>
        <v/>
      </c>
      <c r="AH57" s="11" t="str">
        <f t="shared" ca="1" si="65"/>
        <v>1 Down</v>
      </c>
      <c r="AI57" s="7">
        <f t="shared" ca="1" si="66"/>
        <v>0</v>
      </c>
      <c r="AJ57" s="7">
        <f t="shared" ca="1" si="67"/>
        <v>0</v>
      </c>
    </row>
    <row r="58" spans="12:36" x14ac:dyDescent="0.3">
      <c r="L58">
        <v>8</v>
      </c>
      <c r="M58" s="7">
        <f t="shared" ca="1" si="50"/>
        <v>2</v>
      </c>
      <c r="N58" s="7">
        <f t="shared" ca="1" si="51"/>
        <v>2</v>
      </c>
      <c r="O58" s="8" t="str">
        <f t="shared" ca="1" si="52"/>
        <v>All Square</v>
      </c>
      <c r="P58" s="9" t="str">
        <f t="shared" ca="1" si="53"/>
        <v/>
      </c>
      <c r="Q58" s="10">
        <f t="shared" ca="1" si="68"/>
        <v>0</v>
      </c>
      <c r="R58" s="9" t="str">
        <f t="shared" ca="1" si="48"/>
        <v>PuttGPT</v>
      </c>
      <c r="S58" s="10">
        <f t="shared" ca="1" si="54"/>
        <v>0</v>
      </c>
      <c r="T58" s="9" t="str">
        <f t="shared" ca="1" si="55"/>
        <v/>
      </c>
      <c r="U58" s="11" t="str">
        <f t="shared" ca="1" si="56"/>
        <v>All Square</v>
      </c>
      <c r="V58" s="7">
        <f t="shared" ca="1" si="57"/>
        <v>3</v>
      </c>
      <c r="W58" s="7">
        <f t="shared" ca="1" si="58"/>
        <v>3</v>
      </c>
      <c r="Y58">
        <v>8</v>
      </c>
      <c r="Z58" s="7">
        <f t="shared" ca="1" si="59"/>
        <v>2</v>
      </c>
      <c r="AA58" s="7">
        <f t="shared" ca="1" si="60"/>
        <v>2</v>
      </c>
      <c r="AB58" s="8" t="str">
        <f t="shared" ca="1" si="61"/>
        <v>All Square</v>
      </c>
      <c r="AC58" s="9" t="str">
        <f t="shared" ca="1" si="62"/>
        <v/>
      </c>
      <c r="AD58" s="10">
        <f t="shared" ca="1" si="69"/>
        <v>0</v>
      </c>
      <c r="AE58" s="9" t="str">
        <f t="shared" ca="1" si="49"/>
        <v>Cormac</v>
      </c>
      <c r="AF58" s="10">
        <f t="shared" ca="1" si="63"/>
        <v>0</v>
      </c>
      <c r="AG58" s="9" t="str">
        <f t="shared" ca="1" si="64"/>
        <v/>
      </c>
      <c r="AH58" s="11" t="str">
        <f t="shared" ca="1" si="65"/>
        <v>All Square</v>
      </c>
      <c r="AI58" s="7">
        <f t="shared" ca="1" si="66"/>
        <v>3</v>
      </c>
      <c r="AJ58" s="7">
        <f t="shared" ca="1" si="67"/>
        <v>3</v>
      </c>
    </row>
    <row r="59" spans="12:36" x14ac:dyDescent="0.3">
      <c r="L59">
        <v>9</v>
      </c>
      <c r="M59" s="7">
        <f t="shared" ca="1" si="50"/>
        <v>1</v>
      </c>
      <c r="N59" s="7">
        <f t="shared" ca="1" si="51"/>
        <v>1</v>
      </c>
      <c r="O59" s="8" t="str">
        <f t="shared" ca="1" si="52"/>
        <v>All Square</v>
      </c>
      <c r="P59" s="9" t="str">
        <f t="shared" ca="1" si="53"/>
        <v/>
      </c>
      <c r="Q59" s="10">
        <f t="shared" ca="1" si="68"/>
        <v>0</v>
      </c>
      <c r="R59" s="9" t="str">
        <f t="shared" ca="1" si="48"/>
        <v>Halved</v>
      </c>
      <c r="S59" s="10">
        <f t="shared" ca="1" si="54"/>
        <v>0</v>
      </c>
      <c r="T59" s="9" t="str">
        <f t="shared" ca="1" si="55"/>
        <v/>
      </c>
      <c r="U59" s="11" t="str">
        <f t="shared" ca="1" si="56"/>
        <v>All Square</v>
      </c>
      <c r="V59" s="7">
        <f t="shared" ca="1" si="57"/>
        <v>1</v>
      </c>
      <c r="W59" s="7">
        <f t="shared" ca="1" si="58"/>
        <v>1</v>
      </c>
      <c r="Y59">
        <v>9</v>
      </c>
      <c r="Z59" s="7">
        <f t="shared" ca="1" si="59"/>
        <v>1</v>
      </c>
      <c r="AA59" s="7">
        <f t="shared" ca="1" si="60"/>
        <v>1</v>
      </c>
      <c r="AB59" s="8" t="str">
        <f t="shared" ca="1" si="61"/>
        <v>1 Up</v>
      </c>
      <c r="AC59" s="9" t="str">
        <f t="shared" ca="1" si="62"/>
        <v/>
      </c>
      <c r="AD59" s="10">
        <f t="shared" ca="1" si="69"/>
        <v>1</v>
      </c>
      <c r="AE59" s="9" t="str">
        <f t="shared" ca="1" si="49"/>
        <v>Paul</v>
      </c>
      <c r="AF59" s="10">
        <f t="shared" ca="1" si="63"/>
        <v>-1</v>
      </c>
      <c r="AG59" s="9" t="str">
        <f t="shared" ca="1" si="64"/>
        <v/>
      </c>
      <c r="AH59" s="11" t="str">
        <f t="shared" ca="1" si="65"/>
        <v>1 Down</v>
      </c>
      <c r="AI59" s="7">
        <f t="shared" ca="1" si="66"/>
        <v>-1</v>
      </c>
      <c r="AJ59" s="7">
        <f t="shared" ca="1" si="67"/>
        <v>0</v>
      </c>
    </row>
    <row r="60" spans="12:36" x14ac:dyDescent="0.3">
      <c r="L60">
        <v>10</v>
      </c>
      <c r="M60" s="7">
        <f t="shared" ca="1" si="50"/>
        <v>1</v>
      </c>
      <c r="N60" s="7">
        <f t="shared" ca="1" si="51"/>
        <v>1</v>
      </c>
      <c r="O60" s="8" t="str">
        <f t="shared" ca="1" si="52"/>
        <v>1 Down</v>
      </c>
      <c r="P60" s="9" t="str">
        <f t="shared" ca="1" si="53"/>
        <v/>
      </c>
      <c r="Q60" s="10">
        <f t="shared" ca="1" si="68"/>
        <v>-1</v>
      </c>
      <c r="R60" s="9" t="str">
        <f t="shared" ca="1" si="48"/>
        <v>PuttGPT</v>
      </c>
      <c r="S60" s="10">
        <f t="shared" ca="1" si="54"/>
        <v>1</v>
      </c>
      <c r="T60" s="9" t="str">
        <f t="shared" ca="1" si="55"/>
        <v/>
      </c>
      <c r="U60" s="11" t="str">
        <f t="shared" ca="1" si="56"/>
        <v>1 Up</v>
      </c>
      <c r="V60" s="7">
        <f t="shared" ca="1" si="57"/>
        <v>2</v>
      </c>
      <c r="W60" s="7">
        <f t="shared" ca="1" si="58"/>
        <v>2</v>
      </c>
      <c r="Y60">
        <v>10</v>
      </c>
      <c r="Z60" s="7">
        <f t="shared" ca="1" si="59"/>
        <v>2</v>
      </c>
      <c r="AA60" s="7">
        <f t="shared" ca="1" si="60"/>
        <v>2</v>
      </c>
      <c r="AB60" s="8" t="str">
        <f t="shared" ca="1" si="61"/>
        <v>2 Up</v>
      </c>
      <c r="AC60" s="9" t="str">
        <f t="shared" ca="1" si="62"/>
        <v/>
      </c>
      <c r="AD60" s="10">
        <f t="shared" ca="1" si="69"/>
        <v>2</v>
      </c>
      <c r="AE60" s="9" t="str">
        <f t="shared" ca="1" si="49"/>
        <v>Paul</v>
      </c>
      <c r="AF60" s="10">
        <f t="shared" ca="1" si="63"/>
        <v>-2</v>
      </c>
      <c r="AG60" s="9" t="str">
        <f t="shared" ca="1" si="64"/>
        <v/>
      </c>
      <c r="AH60" s="11" t="str">
        <f t="shared" ca="1" si="65"/>
        <v>2 Down</v>
      </c>
      <c r="AI60" s="7">
        <f t="shared" ca="1" si="66"/>
        <v>-4</v>
      </c>
      <c r="AJ60" s="7">
        <f t="shared" ca="1" si="67"/>
        <v>0</v>
      </c>
    </row>
    <row r="61" spans="12:36" x14ac:dyDescent="0.3">
      <c r="L61">
        <v>11</v>
      </c>
      <c r="M61" s="7">
        <f t="shared" ca="1" si="50"/>
        <v>1</v>
      </c>
      <c r="N61" s="7">
        <f t="shared" ca="1" si="51"/>
        <v>1</v>
      </c>
      <c r="O61" s="8" t="str">
        <f t="shared" ca="1" si="52"/>
        <v>1 Down</v>
      </c>
      <c r="P61" s="9" t="str">
        <f t="shared" ca="1" si="53"/>
        <v/>
      </c>
      <c r="Q61" s="10">
        <f t="shared" ca="1" si="68"/>
        <v>-1</v>
      </c>
      <c r="R61" s="9" t="str">
        <f t="shared" ca="1" si="48"/>
        <v>Halved</v>
      </c>
      <c r="S61" s="10">
        <f t="shared" ca="1" si="54"/>
        <v>1</v>
      </c>
      <c r="T61" s="9" t="str">
        <f t="shared" ca="1" si="55"/>
        <v/>
      </c>
      <c r="U61" s="11" t="str">
        <f t="shared" ca="1" si="56"/>
        <v>1 Up</v>
      </c>
      <c r="V61" s="7">
        <f t="shared" ca="1" si="57"/>
        <v>1</v>
      </c>
      <c r="W61" s="7">
        <f t="shared" ca="1" si="58"/>
        <v>1</v>
      </c>
      <c r="Y61">
        <v>11</v>
      </c>
      <c r="Z61" s="7">
        <f t="shared" ca="1" si="59"/>
        <v>1</v>
      </c>
      <c r="AA61" s="7">
        <f t="shared" ca="1" si="60"/>
        <v>1</v>
      </c>
      <c r="AB61" s="8" t="str">
        <f t="shared" ca="1" si="61"/>
        <v>1 Up</v>
      </c>
      <c r="AC61" s="9" t="str">
        <f t="shared" ca="1" si="62"/>
        <v/>
      </c>
      <c r="AD61" s="10">
        <f t="shared" ca="1" si="69"/>
        <v>1</v>
      </c>
      <c r="AE61" s="9" t="str">
        <f t="shared" ca="1" si="49"/>
        <v>Cormac</v>
      </c>
      <c r="AF61" s="10">
        <f t="shared" ca="1" si="63"/>
        <v>-1</v>
      </c>
      <c r="AG61" s="9" t="str">
        <f t="shared" ca="1" si="64"/>
        <v/>
      </c>
      <c r="AH61" s="11" t="str">
        <f t="shared" ca="1" si="65"/>
        <v>1 Down</v>
      </c>
      <c r="AI61" s="7">
        <f t="shared" ca="1" si="66"/>
        <v>3</v>
      </c>
      <c r="AJ61" s="7">
        <f t="shared" ca="1" si="67"/>
        <v>3</v>
      </c>
    </row>
    <row r="62" spans="12:36" x14ac:dyDescent="0.3">
      <c r="L62">
        <v>12</v>
      </c>
      <c r="M62" s="7">
        <f t="shared" ca="1" si="50"/>
        <v>2</v>
      </c>
      <c r="N62" s="7">
        <f t="shared" ca="1" si="51"/>
        <v>2</v>
      </c>
      <c r="O62" s="8" t="str">
        <f t="shared" ca="1" si="52"/>
        <v>2 Down</v>
      </c>
      <c r="P62" s="9" t="str">
        <f t="shared" ca="1" si="53"/>
        <v/>
      </c>
      <c r="Q62" s="10">
        <f t="shared" ca="1" si="68"/>
        <v>-2</v>
      </c>
      <c r="R62" s="9" t="str">
        <f t="shared" ca="1" si="48"/>
        <v>PuttGPT</v>
      </c>
      <c r="S62" s="10">
        <f t="shared" ca="1" si="54"/>
        <v>2</v>
      </c>
      <c r="T62" s="9" t="str">
        <f t="shared" ca="1" si="55"/>
        <v/>
      </c>
      <c r="U62" s="11" t="str">
        <f t="shared" ca="1" si="56"/>
        <v>2 Up</v>
      </c>
      <c r="V62" s="7">
        <f t="shared" ca="1" si="57"/>
        <v>4</v>
      </c>
      <c r="W62" s="7">
        <f t="shared" ca="1" si="58"/>
        <v>4</v>
      </c>
      <c r="Y62">
        <v>12</v>
      </c>
      <c r="Z62" s="7">
        <f t="shared" ca="1" si="59"/>
        <v>2</v>
      </c>
      <c r="AA62" s="7">
        <f t="shared" ca="1" si="60"/>
        <v>2</v>
      </c>
      <c r="AB62" s="8" t="str">
        <f t="shared" ca="1" si="61"/>
        <v>1 Up</v>
      </c>
      <c r="AC62" s="9" t="str">
        <f t="shared" ca="1" si="62"/>
        <v/>
      </c>
      <c r="AD62" s="10">
        <f t="shared" ca="1" si="69"/>
        <v>1</v>
      </c>
      <c r="AE62" s="9" t="str">
        <f t="shared" ca="1" si="49"/>
        <v>Halved</v>
      </c>
      <c r="AF62" s="10">
        <f t="shared" ca="1" si="63"/>
        <v>-1</v>
      </c>
      <c r="AG62" s="9" t="str">
        <f t="shared" ca="1" si="64"/>
        <v/>
      </c>
      <c r="AH62" s="11" t="str">
        <f t="shared" ca="1" si="65"/>
        <v>1 Down</v>
      </c>
      <c r="AI62" s="7">
        <f t="shared" ca="1" si="66"/>
        <v>2</v>
      </c>
      <c r="AJ62" s="7">
        <f t="shared" ca="1" si="67"/>
        <v>2</v>
      </c>
    </row>
    <row r="63" spans="12:36" x14ac:dyDescent="0.3">
      <c r="L63">
        <v>13</v>
      </c>
      <c r="M63" s="7">
        <f t="shared" ca="1" si="50"/>
        <v>2</v>
      </c>
      <c r="N63" s="7">
        <f t="shared" ca="1" si="51"/>
        <v>2</v>
      </c>
      <c r="O63" s="8" t="str">
        <f t="shared" ca="1" si="52"/>
        <v>2 Down</v>
      </c>
      <c r="P63" s="9" t="str">
        <f t="shared" ca="1" si="53"/>
        <v/>
      </c>
      <c r="Q63" s="10">
        <f t="shared" ca="1" si="68"/>
        <v>-2</v>
      </c>
      <c r="R63" s="9" t="str">
        <f t="shared" ca="1" si="48"/>
        <v>Halved</v>
      </c>
      <c r="S63" s="10">
        <f t="shared" ca="1" si="54"/>
        <v>2</v>
      </c>
      <c r="T63" s="9" t="str">
        <f t="shared" ca="1" si="55"/>
        <v/>
      </c>
      <c r="U63" s="11" t="str">
        <f t="shared" ca="1" si="56"/>
        <v>2 Up</v>
      </c>
      <c r="V63" s="7">
        <f t="shared" ca="1" si="57"/>
        <v>2</v>
      </c>
      <c r="W63" s="7">
        <f t="shared" ca="1" si="58"/>
        <v>2</v>
      </c>
      <c r="Y63">
        <v>13</v>
      </c>
      <c r="Z63" s="7">
        <f t="shared" ca="1" si="59"/>
        <v>0</v>
      </c>
      <c r="AA63" s="7">
        <f t="shared" ca="1" si="60"/>
        <v>-2</v>
      </c>
      <c r="AB63" s="8" t="str">
        <f t="shared" ca="1" si="61"/>
        <v>All Square</v>
      </c>
      <c r="AC63" s="9" t="str">
        <f t="shared" ca="1" si="62"/>
        <v/>
      </c>
      <c r="AD63" s="10">
        <f t="shared" ca="1" si="69"/>
        <v>0</v>
      </c>
      <c r="AE63" s="9" t="str">
        <f t="shared" ca="1" si="49"/>
        <v>Cormac</v>
      </c>
      <c r="AF63" s="10">
        <f t="shared" ca="1" si="63"/>
        <v>0</v>
      </c>
      <c r="AG63" s="9" t="str">
        <f t="shared" ca="1" si="64"/>
        <v/>
      </c>
      <c r="AH63" s="11" t="str">
        <f t="shared" ca="1" si="65"/>
        <v>All Square</v>
      </c>
      <c r="AI63" s="7">
        <f t="shared" ca="1" si="66"/>
        <v>3</v>
      </c>
      <c r="AJ63" s="7">
        <f t="shared" ca="1" si="67"/>
        <v>3</v>
      </c>
    </row>
    <row r="64" spans="12:36" x14ac:dyDescent="0.3">
      <c r="L64">
        <v>14</v>
      </c>
      <c r="M64" s="7">
        <f t="shared" ca="1" si="50"/>
        <v>3</v>
      </c>
      <c r="N64" s="7">
        <f t="shared" ca="1" si="51"/>
        <v>3</v>
      </c>
      <c r="O64" s="8" t="str">
        <f t="shared" ca="1" si="52"/>
        <v>3 Down</v>
      </c>
      <c r="P64" s="9" t="str">
        <f t="shared" ca="1" si="53"/>
        <v/>
      </c>
      <c r="Q64" s="10">
        <f t="shared" ca="1" si="68"/>
        <v>-3</v>
      </c>
      <c r="R64" s="9" t="str">
        <f t="shared" ca="1" si="48"/>
        <v>PuttGPT</v>
      </c>
      <c r="S64" s="10">
        <f t="shared" ca="1" si="54"/>
        <v>3</v>
      </c>
      <c r="T64" s="9" t="str">
        <f t="shared" ca="1" si="55"/>
        <v/>
      </c>
      <c r="U64" s="11" t="str">
        <f t="shared" ca="1" si="56"/>
        <v>3 Up</v>
      </c>
      <c r="V64" s="7">
        <f t="shared" ca="1" si="57"/>
        <v>4</v>
      </c>
      <c r="W64" s="7">
        <f t="shared" ca="1" si="58"/>
        <v>4</v>
      </c>
      <c r="Y64">
        <v>14</v>
      </c>
      <c r="Z64" s="7">
        <f t="shared" ca="1" si="59"/>
        <v>3</v>
      </c>
      <c r="AA64" s="7">
        <f t="shared" ca="1" si="60"/>
        <v>3</v>
      </c>
      <c r="AB64" s="8" t="str">
        <f t="shared" ca="1" si="61"/>
        <v>1 Up</v>
      </c>
      <c r="AC64" s="9" t="str">
        <f t="shared" ca="1" si="62"/>
        <v/>
      </c>
      <c r="AD64" s="10">
        <f t="shared" ca="1" si="69"/>
        <v>1</v>
      </c>
      <c r="AE64" s="9" t="str">
        <f t="shared" ca="1" si="49"/>
        <v>Paul</v>
      </c>
      <c r="AF64" s="10">
        <f t="shared" ca="1" si="63"/>
        <v>-1</v>
      </c>
      <c r="AG64" s="9" t="str">
        <f t="shared" ca="1" si="64"/>
        <v/>
      </c>
      <c r="AH64" s="11" t="str">
        <f t="shared" ca="1" si="65"/>
        <v>1 Down</v>
      </c>
      <c r="AI64" s="7">
        <f t="shared" ca="1" si="66"/>
        <v>2</v>
      </c>
      <c r="AJ64" s="7">
        <f t="shared" ca="1" si="67"/>
        <v>2</v>
      </c>
    </row>
    <row r="65" spans="12:36" x14ac:dyDescent="0.3">
      <c r="L65">
        <v>15</v>
      </c>
      <c r="M65" s="7">
        <f t="shared" ca="1" si="50"/>
        <v>0</v>
      </c>
      <c r="N65" s="7">
        <f t="shared" ca="1" si="51"/>
        <v>0</v>
      </c>
      <c r="O65" s="8" t="str">
        <f t="shared" ca="1" si="52"/>
        <v>Lost 4 &amp; 3</v>
      </c>
      <c r="P65" s="9" t="str">
        <f t="shared" ca="1" si="53"/>
        <v>Result</v>
      </c>
      <c r="Q65" s="10">
        <f t="shared" ca="1" si="68"/>
        <v>-4</v>
      </c>
      <c r="R65" s="9" t="str">
        <f t="shared" ca="1" si="48"/>
        <v>PuttGPT</v>
      </c>
      <c r="S65" s="10">
        <f t="shared" ca="1" si="54"/>
        <v>4</v>
      </c>
      <c r="T65" s="9" t="str">
        <f t="shared" ca="1" si="55"/>
        <v>Result</v>
      </c>
      <c r="U65" s="11" t="str">
        <f t="shared" ca="1" si="56"/>
        <v>Won 4 &amp; 3</v>
      </c>
      <c r="V65" s="7">
        <f t="shared" ca="1" si="57"/>
        <v>2</v>
      </c>
      <c r="W65" s="7">
        <f t="shared" ca="1" si="58"/>
        <v>2</v>
      </c>
      <c r="Y65">
        <v>15</v>
      </c>
      <c r="Z65" s="7">
        <f t="shared" ca="1" si="59"/>
        <v>1</v>
      </c>
      <c r="AA65" s="7">
        <f t="shared" ca="1" si="60"/>
        <v>1</v>
      </c>
      <c r="AB65" s="8" t="str">
        <f t="shared" ca="1" si="61"/>
        <v>2 Up</v>
      </c>
      <c r="AC65" s="9" t="str">
        <f t="shared" ca="1" si="62"/>
        <v/>
      </c>
      <c r="AD65" s="10">
        <f t="shared" ca="1" si="69"/>
        <v>2</v>
      </c>
      <c r="AE65" s="9" t="str">
        <f t="shared" ca="1" si="49"/>
        <v>Paul</v>
      </c>
      <c r="AF65" s="10">
        <f t="shared" ca="1" si="63"/>
        <v>-2</v>
      </c>
      <c r="AG65" s="9" t="str">
        <f t="shared" ca="1" si="64"/>
        <v/>
      </c>
      <c r="AH65" s="11" t="str">
        <f t="shared" ca="1" si="65"/>
        <v>2 Down</v>
      </c>
      <c r="AI65" s="7">
        <f t="shared" ca="1" si="66"/>
        <v>0</v>
      </c>
      <c r="AJ65" s="7">
        <f t="shared" ca="1" si="67"/>
        <v>0</v>
      </c>
    </row>
    <row r="66" spans="12:36" x14ac:dyDescent="0.3">
      <c r="L66">
        <v>16</v>
      </c>
      <c r="M66" s="7">
        <f t="shared" ca="1" si="50"/>
        <v>2</v>
      </c>
      <c r="N66" s="7">
        <f t="shared" ca="1" si="51"/>
        <v>2</v>
      </c>
      <c r="O66" s="8" t="str">
        <f t="shared" ca="1" si="52"/>
        <v/>
      </c>
      <c r="P66" s="9" t="str">
        <f t="shared" ca="1" si="53"/>
        <v/>
      </c>
      <c r="Q66" s="10">
        <f t="shared" ca="1" si="68"/>
        <v>-4</v>
      </c>
      <c r="R66" s="9" t="str">
        <f t="shared" ca="1" si="48"/>
        <v>Halved</v>
      </c>
      <c r="S66" s="10">
        <f t="shared" ca="1" si="54"/>
        <v>4</v>
      </c>
      <c r="T66" s="9" t="str">
        <f t="shared" ca="1" si="55"/>
        <v/>
      </c>
      <c r="U66" s="11" t="str">
        <f t="shared" ca="1" si="56"/>
        <v/>
      </c>
      <c r="V66" s="7">
        <f t="shared" ca="1" si="57"/>
        <v>2</v>
      </c>
      <c r="W66" s="7">
        <f t="shared" ca="1" si="58"/>
        <v>2</v>
      </c>
      <c r="Y66">
        <v>16</v>
      </c>
      <c r="Z66" s="7">
        <f t="shared" ca="1" si="59"/>
        <v>2</v>
      </c>
      <c r="AA66" s="7">
        <f t="shared" ca="1" si="60"/>
        <v>2</v>
      </c>
      <c r="AB66" s="8" t="str">
        <f t="shared" ca="1" si="61"/>
        <v>1 Up</v>
      </c>
      <c r="AC66" s="9" t="str">
        <f t="shared" ca="1" si="62"/>
        <v/>
      </c>
      <c r="AD66" s="10">
        <f t="shared" ca="1" si="69"/>
        <v>1</v>
      </c>
      <c r="AE66" s="9" t="str">
        <f t="shared" ca="1" si="49"/>
        <v>Cormac</v>
      </c>
      <c r="AF66" s="10">
        <f t="shared" ca="1" si="63"/>
        <v>-1</v>
      </c>
      <c r="AG66" s="9" t="str">
        <f t="shared" ca="1" si="64"/>
        <v/>
      </c>
      <c r="AH66" s="11" t="str">
        <f t="shared" ca="1" si="65"/>
        <v>1 Down</v>
      </c>
      <c r="AI66" s="7">
        <f t="shared" ca="1" si="66"/>
        <v>3</v>
      </c>
      <c r="AJ66" s="7">
        <f t="shared" ca="1" si="67"/>
        <v>3</v>
      </c>
    </row>
    <row r="67" spans="12:36" x14ac:dyDescent="0.3">
      <c r="L67">
        <v>17</v>
      </c>
      <c r="M67" s="7">
        <f t="shared" ca="1" si="50"/>
        <v>3</v>
      </c>
      <c r="N67" s="7">
        <f t="shared" ca="1" si="51"/>
        <v>3</v>
      </c>
      <c r="O67" s="8" t="str">
        <f t="shared" ca="1" si="52"/>
        <v/>
      </c>
      <c r="P67" s="9" t="str">
        <f t="shared" ca="1" si="53"/>
        <v/>
      </c>
      <c r="Q67" s="10">
        <f t="shared" ca="1" si="68"/>
        <v>-3</v>
      </c>
      <c r="R67" s="9" t="str">
        <f t="shared" ca="1" si="48"/>
        <v>Dulverton Dickheads</v>
      </c>
      <c r="S67" s="10">
        <f t="shared" ca="1" si="54"/>
        <v>3</v>
      </c>
      <c r="T67" s="9" t="str">
        <f t="shared" ca="1" si="55"/>
        <v/>
      </c>
      <c r="U67" s="11" t="str">
        <f t="shared" ca="1" si="56"/>
        <v/>
      </c>
      <c r="V67" s="7">
        <f t="shared" ca="1" si="57"/>
        <v>1</v>
      </c>
      <c r="W67" s="7">
        <f t="shared" ca="1" si="58"/>
        <v>1</v>
      </c>
      <c r="Y67">
        <v>17</v>
      </c>
      <c r="Z67" s="7">
        <f t="shared" ca="1" si="59"/>
        <v>0</v>
      </c>
      <c r="AA67" s="7">
        <f t="shared" ca="1" si="60"/>
        <v>0</v>
      </c>
      <c r="AB67" s="8" t="str">
        <f t="shared" ca="1" si="61"/>
        <v>1 Up</v>
      </c>
      <c r="AC67" s="9" t="str">
        <f t="shared" ca="1" si="62"/>
        <v/>
      </c>
      <c r="AD67" s="10">
        <f t="shared" ca="1" si="69"/>
        <v>1</v>
      </c>
      <c r="AE67" s="9" t="str">
        <f t="shared" ca="1" si="49"/>
        <v>Halved</v>
      </c>
      <c r="AF67" s="10">
        <f t="shared" ca="1" si="63"/>
        <v>-1</v>
      </c>
      <c r="AG67" s="9" t="str">
        <f t="shared" ca="1" si="64"/>
        <v/>
      </c>
      <c r="AH67" s="11" t="str">
        <f t="shared" ca="1" si="65"/>
        <v>1 Down</v>
      </c>
      <c r="AI67" s="7">
        <f t="shared" ca="1" si="66"/>
        <v>-4</v>
      </c>
      <c r="AJ67" s="7">
        <f t="shared" ca="1" si="67"/>
        <v>0</v>
      </c>
    </row>
    <row r="68" spans="12:36" x14ac:dyDescent="0.3">
      <c r="L68">
        <v>18</v>
      </c>
      <c r="M68" s="7">
        <f t="shared" ca="1" si="50"/>
        <v>4</v>
      </c>
      <c r="N68" s="7">
        <f t="shared" ca="1" si="51"/>
        <v>4</v>
      </c>
      <c r="O68" s="8" t="str">
        <f ca="1">IF(OR(LEFT(O67,3)="Won",LEFT(O67,4)="Lost",O67=""),"",IF(Q68=0,"Halved",IF(Q68&gt;(18-L68),"Won "&amp;Q68&amp;" Up",IF(Q68&lt;(L68-18),"Lost "&amp;-Q68&amp;" Down",IF(Q68&gt;0,Q68&amp;" Up",-Q68&amp;" Down")))))</f>
        <v/>
      </c>
      <c r="P68" s="9" t="str">
        <f ca="1">IF(OR(LEFT(O68,3)="Won",LEFT(O68,4)="Lost",O68="Halved"),"Result","")</f>
        <v/>
      </c>
      <c r="Q68" s="10">
        <f ca="1">IF(R68="Halved",Q67,IF(R68=OFFSET(M68,0-L68,0,1,1),Q67+1,Q67-1))</f>
        <v>-2</v>
      </c>
      <c r="R68" s="9" t="str">
        <f t="shared" ca="1" si="48"/>
        <v>Dulverton Dickheads</v>
      </c>
      <c r="S68" s="10">
        <f t="shared" ca="1" si="54"/>
        <v>2</v>
      </c>
      <c r="T68" s="9" t="str">
        <f t="shared" ca="1" si="55"/>
        <v/>
      </c>
      <c r="U68" s="11" t="str">
        <f ca="1">IF(OR(LEFT(U67,3)="Won",LEFT(U67,4)="Lost",U67=""),"",IF(S68=0,"Halved",IF(S68&gt;(18-L68),"Won "&amp;S68&amp;" Up",IF(S68&lt;(L68-18),"Lost "&amp;-S68&amp;" Down",IF(S68&gt;0,S68&amp;" Up",-S68&amp;" Down")))))</f>
        <v/>
      </c>
      <c r="V68" s="7">
        <f t="shared" ca="1" si="57"/>
        <v>0</v>
      </c>
      <c r="W68" s="7">
        <f t="shared" ca="1" si="58"/>
        <v>0</v>
      </c>
      <c r="Y68">
        <v>18</v>
      </c>
      <c r="Z68" s="7">
        <f t="shared" ca="1" si="59"/>
        <v>1</v>
      </c>
      <c r="AA68" s="7">
        <f t="shared" ca="1" si="60"/>
        <v>1</v>
      </c>
      <c r="AB68" s="8" t="str">
        <f ca="1">IF(OR(LEFT(AB67,3)="Won",LEFT(AB67,4)="Lost",AB67=""),"",IF(AD68=0,"Halved",IF(AD68&gt;(18-Y68),"Won "&amp;AD68&amp;" Up",IF(AD68&lt;(Y68-18),"Lost "&amp;-AD68&amp;" Down",IF(AD68&gt;0,AD68&amp;" Up",-AD68&amp;" Down")))))</f>
        <v>Won 1 Up</v>
      </c>
      <c r="AC68" s="9" t="str">
        <f ca="1">IF(OR(LEFT(AB68,3)="Won",LEFT(AB68,4)="Lost",AB68="Halved"),"Result","")</f>
        <v>Result</v>
      </c>
      <c r="AD68" s="10">
        <f ca="1">IF(AE68="Halved",AD67,IF(AE68=OFFSET(Z68,0-Y68,0,1,1),AD67+1,AD67-1))</f>
        <v>1</v>
      </c>
      <c r="AE68" s="9" t="str">
        <f t="shared" ca="1" si="49"/>
        <v>Halved</v>
      </c>
      <c r="AF68" s="10">
        <f t="shared" ca="1" si="63"/>
        <v>-1</v>
      </c>
      <c r="AG68" s="9" t="str">
        <f t="shared" ca="1" si="64"/>
        <v>Result</v>
      </c>
      <c r="AH68" s="11" t="str">
        <f ca="1">IF(OR(LEFT(AH67,3)="Won",LEFT(AH67,4)="Lost",AH67=""),"",IF(AF68=0,"Halved",IF(AF68&gt;(18-Y68),"Won "&amp;AF68&amp;" Up",IF(AF68&lt;(Y68-18),"Lost "&amp;-AF68&amp;" Down",IF(AF68&gt;0,AF68&amp;" Up",-AF68&amp;" Down")))))</f>
        <v>Lost 1 Down</v>
      </c>
      <c r="AI68" s="7">
        <f t="shared" ca="1" si="66"/>
        <v>1</v>
      </c>
      <c r="AJ68" s="7">
        <f t="shared" ca="1" si="67"/>
        <v>1</v>
      </c>
    </row>
    <row r="69" spans="12:36" x14ac:dyDescent="0.3">
      <c r="L69" s="213" t="s">
        <v>46</v>
      </c>
      <c r="M69" s="213"/>
      <c r="N69" s="12"/>
      <c r="O69" s="13" t="str">
        <f ca="1">INDEX(O51:P68,MATCH("Result",P51:P68,),1)</f>
        <v>Lost 4 &amp; 3</v>
      </c>
      <c r="P69" s="14"/>
      <c r="Q69" s="15">
        <f ca="1">IF(Q68=0,0.5,IF(Q68&gt;0,1,0))</f>
        <v>0</v>
      </c>
      <c r="R69" s="15"/>
      <c r="S69" s="15">
        <f ca="1">IF(S68=0,0.5,IF(S68&gt;0,1,0))</f>
        <v>1</v>
      </c>
      <c r="T69" s="14"/>
      <c r="U69" s="16" t="str">
        <f ca="1">INDEX(T51:U68,MATCH("Result",T51:T68,),2)</f>
        <v>Won 4 &amp; 3</v>
      </c>
      <c r="V69" s="12"/>
      <c r="W69" s="12"/>
      <c r="Y69" s="213" t="s">
        <v>46</v>
      </c>
      <c r="Z69" s="213"/>
      <c r="AA69" s="12"/>
      <c r="AB69" s="13" t="str">
        <f ca="1">INDEX(AB51:AC68,MATCH("Result",AC51:AC68,),1)</f>
        <v>Won 1 Up</v>
      </c>
      <c r="AC69" s="14"/>
      <c r="AD69" s="15">
        <f ca="1">IF(AD68=0,0.5,IF(AD68&gt;0,1,0))</f>
        <v>1</v>
      </c>
      <c r="AE69" s="15"/>
      <c r="AF69" s="15">
        <f ca="1">IF(AF68=0,0.5,IF(AF68&gt;0,1,0))</f>
        <v>0</v>
      </c>
      <c r="AG69" s="14"/>
      <c r="AH69" s="16" t="str">
        <f ca="1">INDEX(AG51:AH68,MATCH("Result",AG51:AG68,),2)</f>
        <v>Lost 1 Down</v>
      </c>
      <c r="AI69" s="12"/>
      <c r="AJ69" s="12"/>
    </row>
    <row r="70" spans="12:36" x14ac:dyDescent="0.3">
      <c r="Z70" s="7"/>
      <c r="AA70" s="7"/>
      <c r="AB70" s="7"/>
      <c r="AC70" s="7"/>
      <c r="AE70" s="7"/>
      <c r="AG70" s="7"/>
      <c r="AH70" s="7"/>
      <c r="AI70" s="7"/>
      <c r="AJ70" s="7"/>
    </row>
    <row r="71" spans="12:36" x14ac:dyDescent="0.3">
      <c r="Z71" s="7"/>
      <c r="AA71" s="7"/>
      <c r="AB71" s="7"/>
      <c r="AC71" s="7"/>
      <c r="AE71" s="7"/>
      <c r="AG71" s="7"/>
      <c r="AH71" s="7"/>
      <c r="AI71" s="7"/>
      <c r="AJ71" s="7"/>
    </row>
    <row r="72" spans="12:36" x14ac:dyDescent="0.3">
      <c r="L72" s="212" t="s">
        <v>51</v>
      </c>
      <c r="M72" s="212"/>
      <c r="N72" s="212"/>
      <c r="O72" s="212"/>
      <c r="P72" s="212"/>
      <c r="Q72" s="212"/>
      <c r="R72" s="212"/>
      <c r="S72" s="212"/>
      <c r="T72" s="212"/>
      <c r="U72" s="212"/>
      <c r="V72" s="212"/>
      <c r="W72" s="212"/>
      <c r="Y72" s="212" t="s">
        <v>54</v>
      </c>
      <c r="Z72" s="212"/>
      <c r="AA72" s="212"/>
      <c r="AB72" s="212"/>
      <c r="AC72" s="212"/>
      <c r="AD72" s="212"/>
      <c r="AE72" s="212"/>
      <c r="AF72" s="212"/>
      <c r="AG72" s="212"/>
      <c r="AH72" s="212"/>
      <c r="AI72" s="212"/>
      <c r="AJ72" s="212"/>
    </row>
    <row r="73" spans="12:36" x14ac:dyDescent="0.3">
      <c r="L73" s="4" t="s">
        <v>44</v>
      </c>
      <c r="M73" s="5" t="str">
        <f>A8</f>
        <v>The Double D's</v>
      </c>
      <c r="N73" s="6" t="s">
        <v>67</v>
      </c>
      <c r="O73" s="6" t="s">
        <v>47</v>
      </c>
      <c r="P73" s="6" t="s">
        <v>46</v>
      </c>
      <c r="Q73" s="4" t="s">
        <v>17</v>
      </c>
      <c r="R73" s="6" t="s">
        <v>66</v>
      </c>
      <c r="S73" s="4" t="s">
        <v>17</v>
      </c>
      <c r="T73" s="6" t="s">
        <v>46</v>
      </c>
      <c r="U73" s="6" t="s">
        <v>47</v>
      </c>
      <c r="V73" s="6" t="s">
        <v>67</v>
      </c>
      <c r="W73" s="5" t="str">
        <f>H8</f>
        <v>The Green Jackets</v>
      </c>
      <c r="Y73" s="4" t="s">
        <v>44</v>
      </c>
      <c r="Z73" s="5" t="str">
        <f>A16</f>
        <v>Rich B</v>
      </c>
      <c r="AA73" s="6" t="s">
        <v>67</v>
      </c>
      <c r="AB73" s="6" t="s">
        <v>47</v>
      </c>
      <c r="AC73" s="6" t="s">
        <v>46</v>
      </c>
      <c r="AD73" s="4" t="s">
        <v>17</v>
      </c>
      <c r="AE73" s="6" t="s">
        <v>66</v>
      </c>
      <c r="AF73" s="4" t="s">
        <v>17</v>
      </c>
      <c r="AG73" s="6" t="s">
        <v>46</v>
      </c>
      <c r="AH73" s="6" t="s">
        <v>47</v>
      </c>
      <c r="AI73" s="6" t="s">
        <v>67</v>
      </c>
      <c r="AJ73" s="5" t="str">
        <f>I16</f>
        <v>Phil</v>
      </c>
    </row>
    <row r="74" spans="12:36" x14ac:dyDescent="0.3">
      <c r="L74">
        <v>1</v>
      </c>
      <c r="M74" s="7">
        <f ca="1">INDIRECT("'"&amp;SUBSTITUTE(OFFSET(M74,0-L74,0,1,1),"'","''")&amp;"'!$G$"&amp;L74+10)</f>
        <v>2</v>
      </c>
      <c r="N74" s="7">
        <f ca="1">INDIRECT("'"&amp;SUBSTITUTE(OFFSET(M74,0-L74,0,1,1),"'","''")&amp;"'!$H$"&amp;L74+10)</f>
        <v>2</v>
      </c>
      <c r="O74" s="8" t="str">
        <f ca="1">IF(OR(LEFT(O73,3)="Won",LEFT(O73,4)="Lost",O73=""),"",IF(Q74=0,"All Square",IF(Q74&gt;(18-L74),"Won "&amp;Q74&amp;" &amp; "&amp;(18-L74),IF(Q74&lt;(L74-18),"Lost "&amp;-Q74&amp;" &amp; "&amp;(18-L74),IF(Q74&gt;0,Q74&amp;" Up",-Q74&amp;" Down")))))</f>
        <v>1 Down</v>
      </c>
      <c r="P74" s="9" t="str">
        <f ca="1">IF(OR(LEFT(O74,3)="Won",LEFT(O74,4)="Lost",O74="Halved"),"Result","")</f>
        <v/>
      </c>
      <c r="Q74" s="10">
        <f ca="1">IF(R74="Halved",0,IF(R74=OFFSET(M74,0-L74,0,1,1),1,-1))</f>
        <v>-1</v>
      </c>
      <c r="R74" s="9" t="str">
        <f t="shared" ref="R74:R91" ca="1" si="70">IF(M74=W74,"Halved",IF(M74&gt;W74,OFFSET(M74,0-L74,0,1,1),OFFSET(W74,0-L74,0,1,1)))</f>
        <v>The Green Jackets</v>
      </c>
      <c r="S74" s="10">
        <f ca="1">IF(R74="Halved",0,IF(R74=OFFSET(W74,0-L74,0,1,1),1,-1))</f>
        <v>1</v>
      </c>
      <c r="T74" s="9" t="str">
        <f ca="1">IF(OR(LEFT(U74,3)="Won",LEFT(U74,4)="Lost",U74="Halved"),"Result","")</f>
        <v/>
      </c>
      <c r="U74" s="11" t="str">
        <f ca="1">IF(OR(LEFT(U73,3)="Won",LEFT(U73,4)="Lost",U73=""),"",IF(S74=0,"All Square",IF(S74&gt;(18-L74),"Won "&amp;S74&amp;" &amp; "&amp;(18-L74),IF(S74&lt;(L74-18),"Lost "&amp;-S74&amp;" &amp; "&amp;(18-L74),IF(S74&gt;0,S74&amp;" Up",-S74&amp;" Down")))))</f>
        <v>1 Up</v>
      </c>
      <c r="V74" s="7">
        <f ca="1">INDIRECT("'"&amp;SUBSTITUTE(OFFSET(W74,0-L74,0,1,1),"'","''")&amp;"'!$H$"&amp;L74+10)</f>
        <v>3</v>
      </c>
      <c r="W74" s="7">
        <f ca="1">INDIRECT("'"&amp;SUBSTITUTE(OFFSET(W74,0-L74,0,1,1),"'","''")&amp;"'!$G$"&amp;L74+10)</f>
        <v>3</v>
      </c>
      <c r="Y74">
        <v>1</v>
      </c>
      <c r="Z74" s="7">
        <f ca="1">INDIRECT("'"&amp;SUBSTITUTE(OFFSET(Z74,0-Y74,0,1,1),"'","''")&amp;"'!$Q$"&amp;Y74+10)</f>
        <v>2</v>
      </c>
      <c r="AA74" s="7">
        <f ca="1">INDIRECT("'"&amp;SUBSTITUTE(OFFSET(Z74,0-Y74,0,1,1),"'","''")&amp;"'!$R$"&amp;Y74+10)</f>
        <v>2</v>
      </c>
      <c r="AB74" s="8" t="str">
        <f ca="1">IF(OR(LEFT(AB73,3)="Won",LEFT(AB73,4)="Lost",AB73=""),"",IF(AD74=0,"All Square",IF(AD74&gt;(18-Y74),"Won "&amp;AD74&amp;" &amp; "&amp;(18-Y74),IF(AD74&lt;(Y74-18),"Lost "&amp;-AD74&amp;" &amp; "&amp;(18-Y74),IF(AD74&gt;0,AD74&amp;" Up",-AD74&amp;" Down")))))</f>
        <v>All Square</v>
      </c>
      <c r="AC74" s="9" t="str">
        <f ca="1">IF(OR(LEFT(AB74,3)="Won",LEFT(AB74,4)="Lost",AB74="Halved"),"Result","")</f>
        <v/>
      </c>
      <c r="AD74" s="10">
        <f ca="1">IF(AE74="Halved",0,IF(AE74=OFFSET(Z74,0-Y74,0,1,1),1,-1))</f>
        <v>0</v>
      </c>
      <c r="AE74" s="9" t="str">
        <f t="shared" ref="AE74:AE91" ca="1" si="71">IF(Z74=AJ74,"Halved",IF(Z74&gt;AJ74,OFFSET(Z74,0-Y74,0,1,1),OFFSET(AJ74,0-Y74,0,1,1)))</f>
        <v>Halved</v>
      </c>
      <c r="AF74" s="10">
        <f ca="1">IF(AE74="Halved",0,IF(AE74=OFFSET(AJ74,0-Y74,0,1,1),1,-1))</f>
        <v>0</v>
      </c>
      <c r="AG74" s="9" t="str">
        <f ca="1">IF(OR(LEFT(AH74,3)="Won",LEFT(AH74,4)="Lost",AH74="Halved"),"Result","")</f>
        <v/>
      </c>
      <c r="AH74" s="11" t="str">
        <f ca="1">IF(OR(LEFT(AH73,3)="Won",LEFT(AH73,4)="Lost",AH73=""),"",IF(AF74=0,"All Square",IF(AF74&gt;(18-Y74),"Won "&amp;AF74&amp;" &amp; "&amp;(18-Y74),IF(AF74&lt;(Y74-18),"Lost "&amp;-AF74&amp;" &amp; "&amp;(18-Y74),IF(AF74&gt;0,AF74&amp;" Up",-AF74&amp;" Down")))))</f>
        <v>All Square</v>
      </c>
      <c r="AI74" s="7">
        <f ca="1">INDIRECT("'"&amp;SUBSTITUTE(OFFSET(AJ74,0-Y74,0,1,1),"'","''")&amp;"'!$R$"&amp;Y74+10)</f>
        <v>2</v>
      </c>
      <c r="AJ74" s="7">
        <f ca="1">INDIRECT("'"&amp;SUBSTITUTE(OFFSET(AJ74,0-Y74,0,1,1),"'","''")&amp;"'!$Q$"&amp;Y74+10)</f>
        <v>2</v>
      </c>
    </row>
    <row r="75" spans="12:36" x14ac:dyDescent="0.3">
      <c r="L75">
        <v>2</v>
      </c>
      <c r="M75" s="7">
        <f t="shared" ref="M75:M91" ca="1" si="72">INDIRECT("'"&amp;SUBSTITUTE(OFFSET(M75,0-L75,0,1,1),"'","''")&amp;"'!$G$"&amp;L75+10)</f>
        <v>2</v>
      </c>
      <c r="N75" s="7">
        <f t="shared" ref="N75:N91" ca="1" si="73">INDIRECT("'"&amp;SUBSTITUTE(OFFSET(M75,0-L75,0,1,1),"'","''")&amp;"'!$H$"&amp;L75+10)</f>
        <v>2</v>
      </c>
      <c r="O75" s="8" t="str">
        <f t="shared" ref="O75:O90" ca="1" si="74">IF(OR(LEFT(O74,3)="Won",LEFT(O74,4)="Lost",O74=""),"",IF(Q75=0,"All Square",IF(Q75&gt;(18-L75),"Won "&amp;Q75&amp;" &amp; "&amp;(18-L75),IF(Q75&lt;(L75-18),"Lost "&amp;-Q75&amp;" &amp; "&amp;(18-L75),IF(Q75&gt;0,Q75&amp;" Up",-Q75&amp;" Down")))))</f>
        <v>2 Down</v>
      </c>
      <c r="P75" s="9" t="str">
        <f t="shared" ref="P75:P90" ca="1" si="75">IF(OR(LEFT(O75,3)="Won",LEFT(O75,4)="Lost",O75="Halved"),"Result","")</f>
        <v/>
      </c>
      <c r="Q75" s="10">
        <f ca="1">IF(R75="Halved",Q74,IF(R75=OFFSET(M75,0-L75,0,1,1),Q74+1,Q74-1))</f>
        <v>-2</v>
      </c>
      <c r="R75" s="9" t="str">
        <f t="shared" ca="1" si="70"/>
        <v>The Green Jackets</v>
      </c>
      <c r="S75" s="10">
        <f t="shared" ref="S75:S91" ca="1" si="76">IF(R75="Halved",S74,IF(R75=OFFSET(W75,0-L75,0,1,1),S74+1,S74-1))</f>
        <v>2</v>
      </c>
      <c r="T75" s="9" t="str">
        <f t="shared" ref="T75:T91" ca="1" si="77">IF(OR(LEFT(U75,3)="Won",LEFT(U75,4)="Lost",U75="Halved"),"Result","")</f>
        <v/>
      </c>
      <c r="U75" s="11" t="str">
        <f t="shared" ref="U75:U90" ca="1" si="78">IF(OR(LEFT(U74,3)="Won",LEFT(U74,4)="Lost",U74=""),"",IF(S75=0,"All Square",IF(S75&gt;(18-L75),"Won "&amp;S75&amp;" &amp; "&amp;(18-L75),IF(S75&lt;(L75-18),"Lost "&amp;-S75&amp;" &amp; "&amp;(18-L75),IF(S75&gt;0,S75&amp;" Up",-S75&amp;" Down")))))</f>
        <v>2 Up</v>
      </c>
      <c r="V75" s="7">
        <f t="shared" ref="V75:V91" ca="1" si="79">INDIRECT("'"&amp;SUBSTITUTE(OFFSET(W75,0-L75,0,1,1),"'","''")&amp;"'!$H$"&amp;L75+10)</f>
        <v>3</v>
      </c>
      <c r="W75" s="7">
        <f t="shared" ref="W75:W91" ca="1" si="80">INDIRECT("'"&amp;SUBSTITUTE(OFFSET(W75,0-L75,0,1,1),"'","''")&amp;"'!$G$"&amp;L75+10)</f>
        <v>3</v>
      </c>
      <c r="Y75">
        <v>2</v>
      </c>
      <c r="Z75" s="7">
        <f t="shared" ref="Z75:Z91" ca="1" si="81">INDIRECT("'"&amp;SUBSTITUTE(OFFSET(Z75,0-Y75,0,1,1),"'","''")&amp;"'!$Q$"&amp;Y75+10)</f>
        <v>1</v>
      </c>
      <c r="AA75" s="7">
        <f t="shared" ref="AA75:AA91" ca="1" si="82">INDIRECT("'"&amp;SUBSTITUTE(OFFSET(Z75,0-Y75,0,1,1),"'","''")&amp;"'!$R$"&amp;Y75+10)</f>
        <v>1</v>
      </c>
      <c r="AB75" s="8" t="str">
        <f t="shared" ref="AB75:AB90" ca="1" si="83">IF(OR(LEFT(AB74,3)="Won",LEFT(AB74,4)="Lost",AB74=""),"",IF(AD75=0,"All Square",IF(AD75&gt;(18-Y75),"Won "&amp;AD75&amp;" &amp; "&amp;(18-Y75),IF(AD75&lt;(Y75-18),"Lost "&amp;-AD75&amp;" &amp; "&amp;(18-Y75),IF(AD75&gt;0,AD75&amp;" Up",-AD75&amp;" Down")))))</f>
        <v>1 Down</v>
      </c>
      <c r="AC75" s="9" t="str">
        <f t="shared" ref="AC75:AC90" ca="1" si="84">IF(OR(LEFT(AB75,3)="Won",LEFT(AB75,4)="Lost",AB75="Halved"),"Result","")</f>
        <v/>
      </c>
      <c r="AD75" s="10">
        <f ca="1">IF(AE75="Halved",AD74,IF(AE75=OFFSET(Z75,0-Y75,0,1,1),AD74+1,AD74-1))</f>
        <v>-1</v>
      </c>
      <c r="AE75" s="9" t="str">
        <f t="shared" ca="1" si="71"/>
        <v>Phil</v>
      </c>
      <c r="AF75" s="10">
        <f t="shared" ref="AF75:AF91" ca="1" si="85">IF(AE75="Halved",AF74,IF(AE75=OFFSET(AJ75,0-Y75,0,1,1),AF74+1,AF74-1))</f>
        <v>1</v>
      </c>
      <c r="AG75" s="9" t="str">
        <f t="shared" ref="AG75:AG91" ca="1" si="86">IF(OR(LEFT(AH75,3)="Won",LEFT(AH75,4)="Lost",AH75="Halved"),"Result","")</f>
        <v/>
      </c>
      <c r="AH75" s="11" t="str">
        <f t="shared" ref="AH75:AH90" ca="1" si="87">IF(OR(LEFT(AH74,3)="Won",LEFT(AH74,4)="Lost",AH74=""),"",IF(AF75=0,"All Square",IF(AF75&gt;(18-Y75),"Won "&amp;AF75&amp;" &amp; "&amp;(18-Y75),IF(AF75&lt;(Y75-18),"Lost "&amp;-AF75&amp;" &amp; "&amp;(18-Y75),IF(AF75&gt;0,AF75&amp;" Up",-AF75&amp;" Down")))))</f>
        <v>1 Up</v>
      </c>
      <c r="AI75" s="7">
        <f t="shared" ref="AI75:AI91" ca="1" si="88">INDIRECT("'"&amp;SUBSTITUTE(OFFSET(AJ75,0-Y75,0,1,1),"'","''")&amp;"'!$R$"&amp;Y75+10)</f>
        <v>2</v>
      </c>
      <c r="AJ75" s="7">
        <f t="shared" ref="AJ75:AJ91" ca="1" si="89">INDIRECT("'"&amp;SUBSTITUTE(OFFSET(AJ75,0-Y75,0,1,1),"'","''")&amp;"'!$Q$"&amp;Y75+10)</f>
        <v>2</v>
      </c>
    </row>
    <row r="76" spans="12:36" x14ac:dyDescent="0.3">
      <c r="L76">
        <v>3</v>
      </c>
      <c r="M76" s="7">
        <f t="shared" ca="1" si="72"/>
        <v>2</v>
      </c>
      <c r="N76" s="7">
        <f t="shared" ca="1" si="73"/>
        <v>2</v>
      </c>
      <c r="O76" s="8" t="str">
        <f t="shared" ca="1" si="74"/>
        <v>3 Down</v>
      </c>
      <c r="P76" s="9" t="str">
        <f t="shared" ca="1" si="75"/>
        <v/>
      </c>
      <c r="Q76" s="10">
        <f t="shared" ref="Q76:Q90" ca="1" si="90">IF(R76="Halved",Q75,IF(R76=OFFSET(M76,0-L76,0,1,1),Q75+1,Q75-1))</f>
        <v>-3</v>
      </c>
      <c r="R76" s="9" t="str">
        <f t="shared" ca="1" si="70"/>
        <v>The Green Jackets</v>
      </c>
      <c r="S76" s="10">
        <f t="shared" ca="1" si="76"/>
        <v>3</v>
      </c>
      <c r="T76" s="9" t="str">
        <f t="shared" ca="1" si="77"/>
        <v/>
      </c>
      <c r="U76" s="11" t="str">
        <f t="shared" ca="1" si="78"/>
        <v>3 Up</v>
      </c>
      <c r="V76" s="7">
        <f t="shared" ca="1" si="79"/>
        <v>4</v>
      </c>
      <c r="W76" s="7">
        <f t="shared" ca="1" si="80"/>
        <v>4</v>
      </c>
      <c r="Y76">
        <v>3</v>
      </c>
      <c r="Z76" s="7">
        <f t="shared" ca="1" si="81"/>
        <v>3</v>
      </c>
      <c r="AA76" s="7">
        <f t="shared" ca="1" si="82"/>
        <v>3</v>
      </c>
      <c r="AB76" s="8" t="str">
        <f t="shared" ca="1" si="83"/>
        <v>All Square</v>
      </c>
      <c r="AC76" s="9" t="str">
        <f t="shared" ca="1" si="84"/>
        <v/>
      </c>
      <c r="AD76" s="10">
        <f t="shared" ref="AD76:AD90" ca="1" si="91">IF(AE76="Halved",AD75,IF(AE76=OFFSET(Z76,0-Y76,0,1,1),AD75+1,AD75-1))</f>
        <v>0</v>
      </c>
      <c r="AE76" s="9" t="str">
        <f t="shared" ca="1" si="71"/>
        <v>Rich B</v>
      </c>
      <c r="AF76" s="10">
        <f t="shared" ca="1" si="85"/>
        <v>0</v>
      </c>
      <c r="AG76" s="9" t="str">
        <f t="shared" ca="1" si="86"/>
        <v/>
      </c>
      <c r="AH76" s="11" t="str">
        <f t="shared" ca="1" si="87"/>
        <v>All Square</v>
      </c>
      <c r="AI76" s="7">
        <f t="shared" ca="1" si="88"/>
        <v>1</v>
      </c>
      <c r="AJ76" s="7">
        <f t="shared" ca="1" si="89"/>
        <v>1</v>
      </c>
    </row>
    <row r="77" spans="12:36" x14ac:dyDescent="0.3">
      <c r="L77">
        <v>4</v>
      </c>
      <c r="M77" s="7">
        <f t="shared" ca="1" si="72"/>
        <v>2</v>
      </c>
      <c r="N77" s="7">
        <f t="shared" ca="1" si="73"/>
        <v>2</v>
      </c>
      <c r="O77" s="8" t="str">
        <f t="shared" ca="1" si="74"/>
        <v>3 Down</v>
      </c>
      <c r="P77" s="9" t="str">
        <f t="shared" ca="1" si="75"/>
        <v/>
      </c>
      <c r="Q77" s="10">
        <f t="shared" ca="1" si="90"/>
        <v>-3</v>
      </c>
      <c r="R77" s="9" t="str">
        <f t="shared" ca="1" si="70"/>
        <v>Halved</v>
      </c>
      <c r="S77" s="10">
        <f t="shared" ca="1" si="76"/>
        <v>3</v>
      </c>
      <c r="T77" s="9" t="str">
        <f t="shared" ca="1" si="77"/>
        <v/>
      </c>
      <c r="U77" s="11" t="str">
        <f t="shared" ca="1" si="78"/>
        <v>3 Up</v>
      </c>
      <c r="V77" s="7">
        <f t="shared" ca="1" si="79"/>
        <v>2</v>
      </c>
      <c r="W77" s="7">
        <f t="shared" ca="1" si="80"/>
        <v>2</v>
      </c>
      <c r="Y77">
        <v>4</v>
      </c>
      <c r="Z77" s="7">
        <f t="shared" ca="1" si="81"/>
        <v>0</v>
      </c>
      <c r="AA77" s="7">
        <f t="shared" ca="1" si="82"/>
        <v>-5</v>
      </c>
      <c r="AB77" s="8" t="str">
        <f t="shared" ca="1" si="83"/>
        <v>1 Down</v>
      </c>
      <c r="AC77" s="9" t="str">
        <f t="shared" ca="1" si="84"/>
        <v/>
      </c>
      <c r="AD77" s="10">
        <f t="shared" ca="1" si="91"/>
        <v>-1</v>
      </c>
      <c r="AE77" s="9" t="str">
        <f t="shared" ca="1" si="71"/>
        <v>Phil</v>
      </c>
      <c r="AF77" s="10">
        <f t="shared" ca="1" si="85"/>
        <v>1</v>
      </c>
      <c r="AG77" s="9" t="str">
        <f t="shared" ca="1" si="86"/>
        <v/>
      </c>
      <c r="AH77" s="11" t="str">
        <f t="shared" ca="1" si="87"/>
        <v>1 Up</v>
      </c>
      <c r="AI77" s="7">
        <f t="shared" ca="1" si="88"/>
        <v>2</v>
      </c>
      <c r="AJ77" s="7">
        <f t="shared" ca="1" si="89"/>
        <v>2</v>
      </c>
    </row>
    <row r="78" spans="12:36" x14ac:dyDescent="0.3">
      <c r="L78">
        <v>5</v>
      </c>
      <c r="M78" s="7">
        <f t="shared" ca="1" si="72"/>
        <v>1</v>
      </c>
      <c r="N78" s="7">
        <f t="shared" ca="1" si="73"/>
        <v>1</v>
      </c>
      <c r="O78" s="8" t="str">
        <f t="shared" ca="1" si="74"/>
        <v>4 Down</v>
      </c>
      <c r="P78" s="9" t="str">
        <f t="shared" ca="1" si="75"/>
        <v/>
      </c>
      <c r="Q78" s="10">
        <f t="shared" ca="1" si="90"/>
        <v>-4</v>
      </c>
      <c r="R78" s="9" t="str">
        <f t="shared" ca="1" si="70"/>
        <v>The Green Jackets</v>
      </c>
      <c r="S78" s="10">
        <f t="shared" ca="1" si="76"/>
        <v>4</v>
      </c>
      <c r="T78" s="9" t="str">
        <f t="shared" ca="1" si="77"/>
        <v/>
      </c>
      <c r="U78" s="11" t="str">
        <f t="shared" ca="1" si="78"/>
        <v>4 Up</v>
      </c>
      <c r="V78" s="7">
        <f t="shared" ca="1" si="79"/>
        <v>3</v>
      </c>
      <c r="W78" s="7">
        <f t="shared" ca="1" si="80"/>
        <v>3</v>
      </c>
      <c r="Y78">
        <v>5</v>
      </c>
      <c r="Z78" s="7">
        <f t="shared" ca="1" si="81"/>
        <v>1</v>
      </c>
      <c r="AA78" s="7">
        <f t="shared" ca="1" si="82"/>
        <v>1</v>
      </c>
      <c r="AB78" s="8" t="str">
        <f t="shared" ca="1" si="83"/>
        <v>2 Down</v>
      </c>
      <c r="AC78" s="9" t="str">
        <f t="shared" ca="1" si="84"/>
        <v/>
      </c>
      <c r="AD78" s="10">
        <f t="shared" ca="1" si="91"/>
        <v>-2</v>
      </c>
      <c r="AE78" s="9" t="str">
        <f t="shared" ca="1" si="71"/>
        <v>Phil</v>
      </c>
      <c r="AF78" s="10">
        <f t="shared" ca="1" si="85"/>
        <v>2</v>
      </c>
      <c r="AG78" s="9" t="str">
        <f t="shared" ca="1" si="86"/>
        <v/>
      </c>
      <c r="AH78" s="11" t="str">
        <f t="shared" ca="1" si="87"/>
        <v>2 Up</v>
      </c>
      <c r="AI78" s="7">
        <f t="shared" ca="1" si="88"/>
        <v>2</v>
      </c>
      <c r="AJ78" s="7">
        <f t="shared" ca="1" si="89"/>
        <v>2</v>
      </c>
    </row>
    <row r="79" spans="12:36" x14ac:dyDescent="0.3">
      <c r="L79">
        <v>6</v>
      </c>
      <c r="M79" s="7">
        <f t="shared" ca="1" si="72"/>
        <v>2</v>
      </c>
      <c r="N79" s="7">
        <f t="shared" ca="1" si="73"/>
        <v>2</v>
      </c>
      <c r="O79" s="8" t="str">
        <f t="shared" ca="1" si="74"/>
        <v>4 Down</v>
      </c>
      <c r="P79" s="9" t="str">
        <f t="shared" ca="1" si="75"/>
        <v/>
      </c>
      <c r="Q79" s="10">
        <f t="shared" ca="1" si="90"/>
        <v>-4</v>
      </c>
      <c r="R79" s="9" t="str">
        <f t="shared" ca="1" si="70"/>
        <v>Halved</v>
      </c>
      <c r="S79" s="10">
        <f t="shared" ca="1" si="76"/>
        <v>4</v>
      </c>
      <c r="T79" s="9" t="str">
        <f t="shared" ca="1" si="77"/>
        <v/>
      </c>
      <c r="U79" s="11" t="str">
        <f t="shared" ca="1" si="78"/>
        <v>4 Up</v>
      </c>
      <c r="V79" s="7">
        <f t="shared" ca="1" si="79"/>
        <v>2</v>
      </c>
      <c r="W79" s="7">
        <f t="shared" ca="1" si="80"/>
        <v>2</v>
      </c>
      <c r="Y79">
        <v>6</v>
      </c>
      <c r="Z79" s="7">
        <f t="shared" ca="1" si="81"/>
        <v>1</v>
      </c>
      <c r="AA79" s="7">
        <f t="shared" ca="1" si="82"/>
        <v>1</v>
      </c>
      <c r="AB79" s="8" t="str">
        <f t="shared" ca="1" si="83"/>
        <v>3 Down</v>
      </c>
      <c r="AC79" s="9" t="str">
        <f t="shared" ca="1" si="84"/>
        <v/>
      </c>
      <c r="AD79" s="10">
        <f t="shared" ca="1" si="91"/>
        <v>-3</v>
      </c>
      <c r="AE79" s="9" t="str">
        <f t="shared" ca="1" si="71"/>
        <v>Phil</v>
      </c>
      <c r="AF79" s="10">
        <f t="shared" ca="1" si="85"/>
        <v>3</v>
      </c>
      <c r="AG79" s="9" t="str">
        <f t="shared" ca="1" si="86"/>
        <v/>
      </c>
      <c r="AH79" s="11" t="str">
        <f t="shared" ca="1" si="87"/>
        <v>3 Up</v>
      </c>
      <c r="AI79" s="7">
        <f t="shared" ca="1" si="88"/>
        <v>2</v>
      </c>
      <c r="AJ79" s="7">
        <f t="shared" ca="1" si="89"/>
        <v>2</v>
      </c>
    </row>
    <row r="80" spans="12:36" x14ac:dyDescent="0.3">
      <c r="L80">
        <v>7</v>
      </c>
      <c r="M80" s="7">
        <f t="shared" ca="1" si="72"/>
        <v>2</v>
      </c>
      <c r="N80" s="7">
        <f t="shared" ca="1" si="73"/>
        <v>2</v>
      </c>
      <c r="O80" s="8" t="str">
        <f t="shared" ca="1" si="74"/>
        <v>5 Down</v>
      </c>
      <c r="P80" s="9" t="str">
        <f t="shared" ca="1" si="75"/>
        <v/>
      </c>
      <c r="Q80" s="10">
        <f t="shared" ca="1" si="90"/>
        <v>-5</v>
      </c>
      <c r="R80" s="9" t="str">
        <f t="shared" ca="1" si="70"/>
        <v>The Green Jackets</v>
      </c>
      <c r="S80" s="10">
        <f t="shared" ca="1" si="76"/>
        <v>5</v>
      </c>
      <c r="T80" s="9" t="str">
        <f t="shared" ca="1" si="77"/>
        <v/>
      </c>
      <c r="U80" s="11" t="str">
        <f t="shared" ca="1" si="78"/>
        <v>5 Up</v>
      </c>
      <c r="V80" s="7">
        <f t="shared" ca="1" si="79"/>
        <v>3</v>
      </c>
      <c r="W80" s="7">
        <f t="shared" ca="1" si="80"/>
        <v>3</v>
      </c>
      <c r="Y80">
        <v>7</v>
      </c>
      <c r="Z80" s="7">
        <f t="shared" ca="1" si="81"/>
        <v>2</v>
      </c>
      <c r="AA80" s="7">
        <f t="shared" ca="1" si="82"/>
        <v>2</v>
      </c>
      <c r="AB80" s="8" t="str">
        <f t="shared" ca="1" si="83"/>
        <v>4 Down</v>
      </c>
      <c r="AC80" s="9" t="str">
        <f t="shared" ca="1" si="84"/>
        <v/>
      </c>
      <c r="AD80" s="10">
        <f t="shared" ca="1" si="91"/>
        <v>-4</v>
      </c>
      <c r="AE80" s="9" t="str">
        <f t="shared" ca="1" si="71"/>
        <v>Phil</v>
      </c>
      <c r="AF80" s="10">
        <f t="shared" ca="1" si="85"/>
        <v>4</v>
      </c>
      <c r="AG80" s="9" t="str">
        <f t="shared" ca="1" si="86"/>
        <v/>
      </c>
      <c r="AH80" s="11" t="str">
        <f t="shared" ca="1" si="87"/>
        <v>4 Up</v>
      </c>
      <c r="AI80" s="7">
        <f t="shared" ca="1" si="88"/>
        <v>3</v>
      </c>
      <c r="AJ80" s="7">
        <f t="shared" ca="1" si="89"/>
        <v>3</v>
      </c>
    </row>
    <row r="81" spans="12:36" x14ac:dyDescent="0.3">
      <c r="L81">
        <v>8</v>
      </c>
      <c r="M81" s="7">
        <f t="shared" ca="1" si="72"/>
        <v>2</v>
      </c>
      <c r="N81" s="7">
        <f t="shared" ca="1" si="73"/>
        <v>2</v>
      </c>
      <c r="O81" s="8" t="str">
        <f t="shared" ca="1" si="74"/>
        <v>5 Down</v>
      </c>
      <c r="P81" s="9" t="str">
        <f t="shared" ca="1" si="75"/>
        <v/>
      </c>
      <c r="Q81" s="10">
        <f t="shared" ca="1" si="90"/>
        <v>-5</v>
      </c>
      <c r="R81" s="9" t="str">
        <f t="shared" ca="1" si="70"/>
        <v>Halved</v>
      </c>
      <c r="S81" s="10">
        <f t="shared" ca="1" si="76"/>
        <v>5</v>
      </c>
      <c r="T81" s="9" t="str">
        <f t="shared" ca="1" si="77"/>
        <v/>
      </c>
      <c r="U81" s="11" t="str">
        <f t="shared" ca="1" si="78"/>
        <v>5 Up</v>
      </c>
      <c r="V81" s="7">
        <f t="shared" ca="1" si="79"/>
        <v>2</v>
      </c>
      <c r="W81" s="7">
        <f t="shared" ca="1" si="80"/>
        <v>2</v>
      </c>
      <c r="Y81">
        <v>8</v>
      </c>
      <c r="Z81" s="7">
        <f t="shared" ca="1" si="81"/>
        <v>2</v>
      </c>
      <c r="AA81" s="7">
        <f t="shared" ca="1" si="82"/>
        <v>2</v>
      </c>
      <c r="AB81" s="8" t="str">
        <f t="shared" ca="1" si="83"/>
        <v>3 Down</v>
      </c>
      <c r="AC81" s="9" t="str">
        <f t="shared" ca="1" si="84"/>
        <v/>
      </c>
      <c r="AD81" s="10">
        <f t="shared" ca="1" si="91"/>
        <v>-3</v>
      </c>
      <c r="AE81" s="9" t="str">
        <f t="shared" ca="1" si="71"/>
        <v>Rich B</v>
      </c>
      <c r="AF81" s="10">
        <f t="shared" ca="1" si="85"/>
        <v>3</v>
      </c>
      <c r="AG81" s="9" t="str">
        <f t="shared" ca="1" si="86"/>
        <v/>
      </c>
      <c r="AH81" s="11" t="str">
        <f t="shared" ca="1" si="87"/>
        <v>3 Up</v>
      </c>
      <c r="AI81" s="7">
        <f t="shared" ca="1" si="88"/>
        <v>0</v>
      </c>
      <c r="AJ81" s="7">
        <f t="shared" ca="1" si="89"/>
        <v>0</v>
      </c>
    </row>
    <row r="82" spans="12:36" x14ac:dyDescent="0.3">
      <c r="L82">
        <v>9</v>
      </c>
      <c r="M82" s="7">
        <f t="shared" ca="1" si="72"/>
        <v>4</v>
      </c>
      <c r="N82" s="7">
        <f t="shared" ca="1" si="73"/>
        <v>4</v>
      </c>
      <c r="O82" s="8" t="str">
        <f t="shared" ca="1" si="74"/>
        <v>4 Down</v>
      </c>
      <c r="P82" s="9" t="str">
        <f t="shared" ca="1" si="75"/>
        <v/>
      </c>
      <c r="Q82" s="10">
        <f t="shared" ca="1" si="90"/>
        <v>-4</v>
      </c>
      <c r="R82" s="9" t="str">
        <f t="shared" ca="1" si="70"/>
        <v>The Double D's</v>
      </c>
      <c r="S82" s="10">
        <f t="shared" ca="1" si="76"/>
        <v>4</v>
      </c>
      <c r="T82" s="9" t="str">
        <f t="shared" ca="1" si="77"/>
        <v/>
      </c>
      <c r="U82" s="11" t="str">
        <f t="shared" ca="1" si="78"/>
        <v>4 Up</v>
      </c>
      <c r="V82" s="7">
        <f t="shared" ca="1" si="79"/>
        <v>1</v>
      </c>
      <c r="W82" s="7">
        <f t="shared" ca="1" si="80"/>
        <v>1</v>
      </c>
      <c r="Y82">
        <v>9</v>
      </c>
      <c r="Z82" s="7">
        <f t="shared" ca="1" si="81"/>
        <v>0</v>
      </c>
      <c r="AA82" s="7">
        <f t="shared" ca="1" si="82"/>
        <v>0</v>
      </c>
      <c r="AB82" s="8" t="str">
        <f t="shared" ca="1" si="83"/>
        <v>4 Down</v>
      </c>
      <c r="AC82" s="9" t="str">
        <f t="shared" ca="1" si="84"/>
        <v/>
      </c>
      <c r="AD82" s="10">
        <f t="shared" ca="1" si="91"/>
        <v>-4</v>
      </c>
      <c r="AE82" s="9" t="str">
        <f t="shared" ca="1" si="71"/>
        <v>Phil</v>
      </c>
      <c r="AF82" s="10">
        <f t="shared" ca="1" si="85"/>
        <v>4</v>
      </c>
      <c r="AG82" s="9" t="str">
        <f t="shared" ca="1" si="86"/>
        <v/>
      </c>
      <c r="AH82" s="11" t="str">
        <f t="shared" ca="1" si="87"/>
        <v>4 Up</v>
      </c>
      <c r="AI82" s="7">
        <f t="shared" ca="1" si="88"/>
        <v>1</v>
      </c>
      <c r="AJ82" s="7">
        <f t="shared" ca="1" si="89"/>
        <v>1</v>
      </c>
    </row>
    <row r="83" spans="12:36" x14ac:dyDescent="0.3">
      <c r="L83">
        <v>10</v>
      </c>
      <c r="M83" s="7">
        <f t="shared" ca="1" si="72"/>
        <v>1</v>
      </c>
      <c r="N83" s="7">
        <f t="shared" ca="1" si="73"/>
        <v>1</v>
      </c>
      <c r="O83" s="8" t="str">
        <f t="shared" ca="1" si="74"/>
        <v>5 Down</v>
      </c>
      <c r="P83" s="9" t="str">
        <f t="shared" ca="1" si="75"/>
        <v/>
      </c>
      <c r="Q83" s="10">
        <f t="shared" ca="1" si="90"/>
        <v>-5</v>
      </c>
      <c r="R83" s="9" t="str">
        <f t="shared" ca="1" si="70"/>
        <v>The Green Jackets</v>
      </c>
      <c r="S83" s="10">
        <f t="shared" ca="1" si="76"/>
        <v>5</v>
      </c>
      <c r="T83" s="9" t="str">
        <f t="shared" ca="1" si="77"/>
        <v/>
      </c>
      <c r="U83" s="11" t="str">
        <f t="shared" ca="1" si="78"/>
        <v>5 Up</v>
      </c>
      <c r="V83" s="7">
        <f t="shared" ca="1" si="79"/>
        <v>3</v>
      </c>
      <c r="W83" s="7">
        <f t="shared" ca="1" si="80"/>
        <v>3</v>
      </c>
      <c r="Y83">
        <v>10</v>
      </c>
      <c r="Z83" s="7">
        <f t="shared" ca="1" si="81"/>
        <v>3</v>
      </c>
      <c r="AA83" s="7">
        <f t="shared" ca="1" si="82"/>
        <v>3</v>
      </c>
      <c r="AB83" s="8" t="str">
        <f t="shared" ca="1" si="83"/>
        <v>4 Down</v>
      </c>
      <c r="AC83" s="9" t="str">
        <f t="shared" ca="1" si="84"/>
        <v/>
      </c>
      <c r="AD83" s="10">
        <f t="shared" ca="1" si="91"/>
        <v>-4</v>
      </c>
      <c r="AE83" s="9" t="str">
        <f t="shared" ca="1" si="71"/>
        <v>Halved</v>
      </c>
      <c r="AF83" s="10">
        <f t="shared" ca="1" si="85"/>
        <v>4</v>
      </c>
      <c r="AG83" s="9" t="str">
        <f t="shared" ca="1" si="86"/>
        <v/>
      </c>
      <c r="AH83" s="11" t="str">
        <f t="shared" ca="1" si="87"/>
        <v>4 Up</v>
      </c>
      <c r="AI83" s="7">
        <f t="shared" ca="1" si="88"/>
        <v>3</v>
      </c>
      <c r="AJ83" s="7">
        <f t="shared" ca="1" si="89"/>
        <v>3</v>
      </c>
    </row>
    <row r="84" spans="12:36" x14ac:dyDescent="0.3">
      <c r="L84">
        <v>11</v>
      </c>
      <c r="M84" s="7">
        <f t="shared" ca="1" si="72"/>
        <v>3</v>
      </c>
      <c r="N84" s="7">
        <f t="shared" ca="1" si="73"/>
        <v>3</v>
      </c>
      <c r="O84" s="8" t="str">
        <f t="shared" ca="1" si="74"/>
        <v>4 Down</v>
      </c>
      <c r="P84" s="9" t="str">
        <f t="shared" ca="1" si="75"/>
        <v/>
      </c>
      <c r="Q84" s="10">
        <f t="shared" ca="1" si="90"/>
        <v>-4</v>
      </c>
      <c r="R84" s="9" t="str">
        <f t="shared" ca="1" si="70"/>
        <v>The Double D's</v>
      </c>
      <c r="S84" s="10">
        <f t="shared" ca="1" si="76"/>
        <v>4</v>
      </c>
      <c r="T84" s="9" t="str">
        <f t="shared" ca="1" si="77"/>
        <v/>
      </c>
      <c r="U84" s="11" t="str">
        <f t="shared" ca="1" si="78"/>
        <v>4 Up</v>
      </c>
      <c r="V84" s="7">
        <f t="shared" ca="1" si="79"/>
        <v>1</v>
      </c>
      <c r="W84" s="7">
        <f t="shared" ca="1" si="80"/>
        <v>1</v>
      </c>
      <c r="Y84">
        <v>11</v>
      </c>
      <c r="Z84" s="7">
        <f t="shared" ca="1" si="81"/>
        <v>2</v>
      </c>
      <c r="AA84" s="7">
        <f t="shared" ca="1" si="82"/>
        <v>2</v>
      </c>
      <c r="AB84" s="8" t="str">
        <f t="shared" ca="1" si="83"/>
        <v>5 Down</v>
      </c>
      <c r="AC84" s="9" t="str">
        <f t="shared" ca="1" si="84"/>
        <v/>
      </c>
      <c r="AD84" s="10">
        <f t="shared" ca="1" si="91"/>
        <v>-5</v>
      </c>
      <c r="AE84" s="9" t="str">
        <f t="shared" ca="1" si="71"/>
        <v>Phil</v>
      </c>
      <c r="AF84" s="10">
        <f t="shared" ca="1" si="85"/>
        <v>5</v>
      </c>
      <c r="AG84" s="9" t="str">
        <f t="shared" ca="1" si="86"/>
        <v/>
      </c>
      <c r="AH84" s="11" t="str">
        <f t="shared" ca="1" si="87"/>
        <v>5 Up</v>
      </c>
      <c r="AI84" s="7">
        <f t="shared" ca="1" si="88"/>
        <v>3</v>
      </c>
      <c r="AJ84" s="7">
        <f t="shared" ca="1" si="89"/>
        <v>3</v>
      </c>
    </row>
    <row r="85" spans="12:36" x14ac:dyDescent="0.3">
      <c r="L85">
        <v>12</v>
      </c>
      <c r="M85" s="7">
        <f t="shared" ca="1" si="72"/>
        <v>1</v>
      </c>
      <c r="N85" s="7">
        <f t="shared" ca="1" si="73"/>
        <v>1</v>
      </c>
      <c r="O85" s="8" t="str">
        <f t="shared" ca="1" si="74"/>
        <v>5 Down</v>
      </c>
      <c r="P85" s="9" t="str">
        <f t="shared" ca="1" si="75"/>
        <v/>
      </c>
      <c r="Q85" s="10">
        <f t="shared" ca="1" si="90"/>
        <v>-5</v>
      </c>
      <c r="R85" s="9" t="str">
        <f t="shared" ca="1" si="70"/>
        <v>The Green Jackets</v>
      </c>
      <c r="S85" s="10">
        <f t="shared" ca="1" si="76"/>
        <v>5</v>
      </c>
      <c r="T85" s="9" t="str">
        <f t="shared" ca="1" si="77"/>
        <v/>
      </c>
      <c r="U85" s="11" t="str">
        <f t="shared" ca="1" si="78"/>
        <v>5 Up</v>
      </c>
      <c r="V85" s="7">
        <f t="shared" ca="1" si="79"/>
        <v>3</v>
      </c>
      <c r="W85" s="7">
        <f t="shared" ca="1" si="80"/>
        <v>3</v>
      </c>
      <c r="Y85">
        <v>12</v>
      </c>
      <c r="Z85" s="7">
        <f t="shared" ca="1" si="81"/>
        <v>3</v>
      </c>
      <c r="AA85" s="7">
        <f t="shared" ca="1" si="82"/>
        <v>3</v>
      </c>
      <c r="AB85" s="8" t="str">
        <f t="shared" ca="1" si="83"/>
        <v>5 Down</v>
      </c>
      <c r="AC85" s="9" t="str">
        <f t="shared" ca="1" si="84"/>
        <v/>
      </c>
      <c r="AD85" s="10">
        <f t="shared" ca="1" si="91"/>
        <v>-5</v>
      </c>
      <c r="AE85" s="9" t="str">
        <f t="shared" ca="1" si="71"/>
        <v>Halved</v>
      </c>
      <c r="AF85" s="10">
        <f t="shared" ca="1" si="85"/>
        <v>5</v>
      </c>
      <c r="AG85" s="9" t="str">
        <f t="shared" ca="1" si="86"/>
        <v/>
      </c>
      <c r="AH85" s="11" t="str">
        <f t="shared" ca="1" si="87"/>
        <v>5 Up</v>
      </c>
      <c r="AI85" s="7">
        <f t="shared" ca="1" si="88"/>
        <v>3</v>
      </c>
      <c r="AJ85" s="7">
        <f t="shared" ca="1" si="89"/>
        <v>3</v>
      </c>
    </row>
    <row r="86" spans="12:36" x14ac:dyDescent="0.3">
      <c r="L86">
        <v>13</v>
      </c>
      <c r="M86" s="7">
        <f t="shared" ca="1" si="72"/>
        <v>2</v>
      </c>
      <c r="N86" s="7">
        <f t="shared" ca="1" si="73"/>
        <v>2</v>
      </c>
      <c r="O86" s="8" t="str">
        <f t="shared" ca="1" si="74"/>
        <v>4 Down</v>
      </c>
      <c r="P86" s="9" t="str">
        <f t="shared" ca="1" si="75"/>
        <v/>
      </c>
      <c r="Q86" s="10">
        <f t="shared" ca="1" si="90"/>
        <v>-4</v>
      </c>
      <c r="R86" s="9" t="str">
        <f t="shared" ca="1" si="70"/>
        <v>The Double D's</v>
      </c>
      <c r="S86" s="10">
        <f t="shared" ca="1" si="76"/>
        <v>4</v>
      </c>
      <c r="T86" s="9" t="str">
        <f t="shared" ca="1" si="77"/>
        <v/>
      </c>
      <c r="U86" s="11" t="str">
        <f t="shared" ca="1" si="78"/>
        <v>4 Up</v>
      </c>
      <c r="V86" s="7">
        <f t="shared" ca="1" si="79"/>
        <v>1</v>
      </c>
      <c r="W86" s="7">
        <f t="shared" ca="1" si="80"/>
        <v>1</v>
      </c>
      <c r="Y86">
        <v>13</v>
      </c>
      <c r="Z86" s="7">
        <f t="shared" ca="1" si="81"/>
        <v>2</v>
      </c>
      <c r="AA86" s="7">
        <f t="shared" ca="1" si="82"/>
        <v>2</v>
      </c>
      <c r="AB86" s="8" t="str">
        <f t="shared" ca="1" si="83"/>
        <v>5 Down</v>
      </c>
      <c r="AC86" s="9" t="str">
        <f t="shared" ca="1" si="84"/>
        <v/>
      </c>
      <c r="AD86" s="10">
        <f t="shared" ca="1" si="91"/>
        <v>-5</v>
      </c>
      <c r="AE86" s="9" t="str">
        <f t="shared" ca="1" si="71"/>
        <v>Halved</v>
      </c>
      <c r="AF86" s="10">
        <f t="shared" ca="1" si="85"/>
        <v>5</v>
      </c>
      <c r="AG86" s="9" t="str">
        <f t="shared" ca="1" si="86"/>
        <v/>
      </c>
      <c r="AH86" s="11" t="str">
        <f t="shared" ca="1" si="87"/>
        <v>5 Up</v>
      </c>
      <c r="AI86" s="7">
        <f t="shared" ca="1" si="88"/>
        <v>2</v>
      </c>
      <c r="AJ86" s="7">
        <f t="shared" ca="1" si="89"/>
        <v>2</v>
      </c>
    </row>
    <row r="87" spans="12:36" x14ac:dyDescent="0.3">
      <c r="L87">
        <v>14</v>
      </c>
      <c r="M87" s="7">
        <f t="shared" ca="1" si="72"/>
        <v>3</v>
      </c>
      <c r="N87" s="7">
        <f t="shared" ca="1" si="73"/>
        <v>3</v>
      </c>
      <c r="O87" s="8" t="str">
        <f t="shared" ca="1" si="74"/>
        <v>3 Down</v>
      </c>
      <c r="P87" s="9" t="str">
        <f t="shared" ca="1" si="75"/>
        <v/>
      </c>
      <c r="Q87" s="10">
        <f t="shared" ca="1" si="90"/>
        <v>-3</v>
      </c>
      <c r="R87" s="9" t="str">
        <f t="shared" ca="1" si="70"/>
        <v>The Double D's</v>
      </c>
      <c r="S87" s="10">
        <f t="shared" ca="1" si="76"/>
        <v>3</v>
      </c>
      <c r="T87" s="9" t="str">
        <f t="shared" ca="1" si="77"/>
        <v/>
      </c>
      <c r="U87" s="11" t="str">
        <f t="shared" ca="1" si="78"/>
        <v>3 Up</v>
      </c>
      <c r="V87" s="7">
        <f t="shared" ca="1" si="79"/>
        <v>2</v>
      </c>
      <c r="W87" s="7">
        <f t="shared" ca="1" si="80"/>
        <v>2</v>
      </c>
      <c r="Y87">
        <v>14</v>
      </c>
      <c r="Z87" s="7">
        <f t="shared" ca="1" si="81"/>
        <v>2</v>
      </c>
      <c r="AA87" s="7">
        <f t="shared" ca="1" si="82"/>
        <v>2</v>
      </c>
      <c r="AB87" s="8" t="str">
        <f t="shared" ca="1" si="83"/>
        <v>Lost 5 &amp; 4</v>
      </c>
      <c r="AC87" s="9" t="str">
        <f t="shared" ca="1" si="84"/>
        <v>Result</v>
      </c>
      <c r="AD87" s="10">
        <f t="shared" ca="1" si="91"/>
        <v>-5</v>
      </c>
      <c r="AE87" s="9" t="str">
        <f t="shared" ca="1" si="71"/>
        <v>Halved</v>
      </c>
      <c r="AF87" s="10">
        <f t="shared" ca="1" si="85"/>
        <v>5</v>
      </c>
      <c r="AG87" s="9" t="str">
        <f t="shared" ca="1" si="86"/>
        <v>Result</v>
      </c>
      <c r="AH87" s="11" t="str">
        <f t="shared" ca="1" si="87"/>
        <v>Won 5 &amp; 4</v>
      </c>
      <c r="AI87" s="7">
        <f t="shared" ca="1" si="88"/>
        <v>2</v>
      </c>
      <c r="AJ87" s="7">
        <f t="shared" ca="1" si="89"/>
        <v>2</v>
      </c>
    </row>
    <row r="88" spans="12:36" x14ac:dyDescent="0.3">
      <c r="L88">
        <v>15</v>
      </c>
      <c r="M88" s="7">
        <f t="shared" ca="1" si="72"/>
        <v>3</v>
      </c>
      <c r="N88" s="7">
        <f t="shared" ca="1" si="73"/>
        <v>3</v>
      </c>
      <c r="O88" s="8" t="str">
        <f t="shared" ca="1" si="74"/>
        <v>2 Down</v>
      </c>
      <c r="P88" s="9" t="str">
        <f t="shared" ca="1" si="75"/>
        <v/>
      </c>
      <c r="Q88" s="10">
        <f t="shared" ca="1" si="90"/>
        <v>-2</v>
      </c>
      <c r="R88" s="9" t="str">
        <f t="shared" ca="1" si="70"/>
        <v>The Double D's</v>
      </c>
      <c r="S88" s="10">
        <f t="shared" ca="1" si="76"/>
        <v>2</v>
      </c>
      <c r="T88" s="9" t="str">
        <f t="shared" ca="1" si="77"/>
        <v/>
      </c>
      <c r="U88" s="11" t="str">
        <f t="shared" ca="1" si="78"/>
        <v>2 Up</v>
      </c>
      <c r="V88" s="7">
        <f t="shared" ca="1" si="79"/>
        <v>2</v>
      </c>
      <c r="W88" s="7">
        <f t="shared" ca="1" si="80"/>
        <v>2</v>
      </c>
      <c r="Y88">
        <v>15</v>
      </c>
      <c r="Z88" s="7">
        <f t="shared" ca="1" si="81"/>
        <v>1</v>
      </c>
      <c r="AA88" s="7">
        <f t="shared" ca="1" si="82"/>
        <v>1</v>
      </c>
      <c r="AB88" s="8" t="str">
        <f t="shared" ca="1" si="83"/>
        <v/>
      </c>
      <c r="AC88" s="9" t="str">
        <f t="shared" ca="1" si="84"/>
        <v/>
      </c>
      <c r="AD88" s="10">
        <f t="shared" ca="1" si="91"/>
        <v>-6</v>
      </c>
      <c r="AE88" s="9" t="str">
        <f t="shared" ca="1" si="71"/>
        <v>Phil</v>
      </c>
      <c r="AF88" s="10">
        <f t="shared" ca="1" si="85"/>
        <v>6</v>
      </c>
      <c r="AG88" s="9" t="str">
        <f t="shared" ca="1" si="86"/>
        <v/>
      </c>
      <c r="AH88" s="11" t="str">
        <f t="shared" ca="1" si="87"/>
        <v/>
      </c>
      <c r="AI88" s="7">
        <f t="shared" ca="1" si="88"/>
        <v>2</v>
      </c>
      <c r="AJ88" s="7">
        <f t="shared" ca="1" si="89"/>
        <v>2</v>
      </c>
    </row>
    <row r="89" spans="12:36" x14ac:dyDescent="0.3">
      <c r="L89">
        <v>16</v>
      </c>
      <c r="M89" s="7">
        <f t="shared" ca="1" si="72"/>
        <v>0</v>
      </c>
      <c r="N89" s="7">
        <f t="shared" ca="1" si="73"/>
        <v>0</v>
      </c>
      <c r="O89" s="8" t="str">
        <f t="shared" ca="1" si="74"/>
        <v>Lost 3 &amp; 2</v>
      </c>
      <c r="P89" s="9" t="str">
        <f t="shared" ca="1" si="75"/>
        <v>Result</v>
      </c>
      <c r="Q89" s="10">
        <f t="shared" ca="1" si="90"/>
        <v>-3</v>
      </c>
      <c r="R89" s="9" t="str">
        <f t="shared" ca="1" si="70"/>
        <v>The Green Jackets</v>
      </c>
      <c r="S89" s="10">
        <f t="shared" ca="1" si="76"/>
        <v>3</v>
      </c>
      <c r="T89" s="9" t="str">
        <f t="shared" ca="1" si="77"/>
        <v>Result</v>
      </c>
      <c r="U89" s="11" t="str">
        <f t="shared" ca="1" si="78"/>
        <v>Won 3 &amp; 2</v>
      </c>
      <c r="V89" s="7">
        <f t="shared" ca="1" si="79"/>
        <v>1</v>
      </c>
      <c r="W89" s="7">
        <f t="shared" ca="1" si="80"/>
        <v>1</v>
      </c>
      <c r="Y89">
        <v>16</v>
      </c>
      <c r="Z89" s="7">
        <f t="shared" ca="1" si="81"/>
        <v>3</v>
      </c>
      <c r="AA89" s="7">
        <f t="shared" ca="1" si="82"/>
        <v>3</v>
      </c>
      <c r="AB89" s="8" t="str">
        <f t="shared" ca="1" si="83"/>
        <v/>
      </c>
      <c r="AC89" s="9" t="str">
        <f t="shared" ca="1" si="84"/>
        <v/>
      </c>
      <c r="AD89" s="10">
        <f t="shared" ca="1" si="91"/>
        <v>-5</v>
      </c>
      <c r="AE89" s="9" t="str">
        <f t="shared" ca="1" si="71"/>
        <v>Rich B</v>
      </c>
      <c r="AF89" s="10">
        <f t="shared" ca="1" si="85"/>
        <v>5</v>
      </c>
      <c r="AG89" s="9" t="str">
        <f t="shared" ca="1" si="86"/>
        <v/>
      </c>
      <c r="AH89" s="11" t="str">
        <f t="shared" ca="1" si="87"/>
        <v/>
      </c>
      <c r="AI89" s="7">
        <f t="shared" ca="1" si="88"/>
        <v>2</v>
      </c>
      <c r="AJ89" s="7">
        <f t="shared" ca="1" si="89"/>
        <v>2</v>
      </c>
    </row>
    <row r="90" spans="12:36" x14ac:dyDescent="0.3">
      <c r="L90">
        <v>17</v>
      </c>
      <c r="M90" s="7">
        <f t="shared" ca="1" si="72"/>
        <v>3</v>
      </c>
      <c r="N90" s="7">
        <f t="shared" ca="1" si="73"/>
        <v>3</v>
      </c>
      <c r="O90" s="8" t="str">
        <f t="shared" ca="1" si="74"/>
        <v/>
      </c>
      <c r="P90" s="9" t="str">
        <f t="shared" ca="1" si="75"/>
        <v/>
      </c>
      <c r="Q90" s="10">
        <f t="shared" ca="1" si="90"/>
        <v>-2</v>
      </c>
      <c r="R90" s="9" t="str">
        <f t="shared" ca="1" si="70"/>
        <v>The Double D's</v>
      </c>
      <c r="S90" s="10">
        <f t="shared" ca="1" si="76"/>
        <v>2</v>
      </c>
      <c r="T90" s="9" t="str">
        <f t="shared" ca="1" si="77"/>
        <v/>
      </c>
      <c r="U90" s="11" t="str">
        <f t="shared" ca="1" si="78"/>
        <v/>
      </c>
      <c r="V90" s="7">
        <f t="shared" ca="1" si="79"/>
        <v>2</v>
      </c>
      <c r="W90" s="7">
        <f t="shared" ca="1" si="80"/>
        <v>2</v>
      </c>
      <c r="Y90">
        <v>17</v>
      </c>
      <c r="Z90" s="7">
        <f t="shared" ca="1" si="81"/>
        <v>0</v>
      </c>
      <c r="AA90" s="7">
        <f t="shared" ca="1" si="82"/>
        <v>-1</v>
      </c>
      <c r="AB90" s="8" t="str">
        <f t="shared" ca="1" si="83"/>
        <v/>
      </c>
      <c r="AC90" s="9" t="str">
        <f t="shared" ca="1" si="84"/>
        <v/>
      </c>
      <c r="AD90" s="10">
        <f t="shared" ca="1" si="91"/>
        <v>-6</v>
      </c>
      <c r="AE90" s="9" t="str">
        <f t="shared" ca="1" si="71"/>
        <v>Phil</v>
      </c>
      <c r="AF90" s="10">
        <f t="shared" ca="1" si="85"/>
        <v>6</v>
      </c>
      <c r="AG90" s="9" t="str">
        <f t="shared" ca="1" si="86"/>
        <v/>
      </c>
      <c r="AH90" s="11" t="str">
        <f t="shared" ca="1" si="87"/>
        <v/>
      </c>
      <c r="AI90" s="7">
        <f t="shared" ca="1" si="88"/>
        <v>1</v>
      </c>
      <c r="AJ90" s="7">
        <f t="shared" ca="1" si="89"/>
        <v>1</v>
      </c>
    </row>
    <row r="91" spans="12:36" x14ac:dyDescent="0.3">
      <c r="L91">
        <v>18</v>
      </c>
      <c r="M91" s="7">
        <f t="shared" ca="1" si="72"/>
        <v>3</v>
      </c>
      <c r="N91" s="7">
        <f t="shared" ca="1" si="73"/>
        <v>3</v>
      </c>
      <c r="O91" s="8" t="str">
        <f ca="1">IF(OR(LEFT(O90,3)="Won",LEFT(O90,4)="Lost",O90=""),"",IF(Q91=0,"Halved",IF(Q91&gt;(18-L91),"Won "&amp;Q91&amp;" Up",IF(Q91&lt;(L91-18),"Lost "&amp;-Q91&amp;" Down",IF(Q91&gt;0,Q91&amp;" Up",-Q91&amp;" Down")))))</f>
        <v/>
      </c>
      <c r="P91" s="9" t="str">
        <f ca="1">IF(OR(LEFT(O91,3)="Won",LEFT(O91,4)="Lost",O91="Halved"),"Result","")</f>
        <v/>
      </c>
      <c r="Q91" s="10">
        <f ca="1">IF(R91="Halved",Q90,IF(R91=OFFSET(M91,0-L91,0,1,1),Q90+1,Q90-1))</f>
        <v>-2</v>
      </c>
      <c r="R91" s="9" t="str">
        <f t="shared" ca="1" si="70"/>
        <v>Halved</v>
      </c>
      <c r="S91" s="10">
        <f t="shared" ca="1" si="76"/>
        <v>2</v>
      </c>
      <c r="T91" s="9" t="str">
        <f t="shared" ca="1" si="77"/>
        <v/>
      </c>
      <c r="U91" s="11" t="str">
        <f ca="1">IF(OR(LEFT(U90,3)="Won",LEFT(U90,4)="Lost",U90=""),"",IF(S91=0,"Halved",IF(S91&gt;(18-L91),"Won "&amp;S91&amp;" Up",IF(S91&lt;(L91-18),"Lost "&amp;-S91&amp;" Down",IF(S91&gt;0,S91&amp;" Up",-S91&amp;" Down")))))</f>
        <v/>
      </c>
      <c r="V91" s="7">
        <f t="shared" ca="1" si="79"/>
        <v>3</v>
      </c>
      <c r="W91" s="7">
        <f t="shared" ca="1" si="80"/>
        <v>3</v>
      </c>
      <c r="Y91">
        <v>18</v>
      </c>
      <c r="Z91" s="7">
        <f t="shared" ca="1" si="81"/>
        <v>2</v>
      </c>
      <c r="AA91" s="7">
        <f t="shared" ca="1" si="82"/>
        <v>2</v>
      </c>
      <c r="AB91" s="8" t="str">
        <f ca="1">IF(OR(LEFT(AB90,3)="Won",LEFT(AB90,4)="Lost",AB90=""),"",IF(AD91=0,"Halved",IF(AD91&gt;(18-Y91),"Won "&amp;AD91&amp;" Up",IF(AD91&lt;(Y91-18),"Lost "&amp;-AD91&amp;" Down",IF(AD91&gt;0,AD91&amp;" Up",-AD91&amp;" Down")))))</f>
        <v/>
      </c>
      <c r="AC91" s="9" t="str">
        <f ca="1">IF(OR(LEFT(AB91,3)="Won",LEFT(AB91,4)="Lost",AB91="Halved"),"Result","")</f>
        <v/>
      </c>
      <c r="AD91" s="10">
        <f ca="1">IF(AE91="Halved",AD90,IF(AE91=OFFSET(Z91,0-Y91,0,1,1),AD90+1,AD90-1))</f>
        <v>-6</v>
      </c>
      <c r="AE91" s="9" t="str">
        <f t="shared" ca="1" si="71"/>
        <v>Halved</v>
      </c>
      <c r="AF91" s="10">
        <f t="shared" ca="1" si="85"/>
        <v>6</v>
      </c>
      <c r="AG91" s="9" t="str">
        <f t="shared" ca="1" si="86"/>
        <v/>
      </c>
      <c r="AH91" s="11" t="str">
        <f ca="1">IF(OR(LEFT(AH90,3)="Won",LEFT(AH90,4)="Lost",AH90=""),"",IF(AF91=0,"Halved",IF(AF91&gt;(18-Y91),"Won "&amp;AF91&amp;" Up",IF(AF91&lt;(Y91-18),"Lost "&amp;-AF91&amp;" Down",IF(AF91&gt;0,AF91&amp;" Up",-AF91&amp;" Down")))))</f>
        <v/>
      </c>
      <c r="AI91" s="7">
        <f t="shared" ca="1" si="88"/>
        <v>2</v>
      </c>
      <c r="AJ91" s="7">
        <f t="shared" ca="1" si="89"/>
        <v>2</v>
      </c>
    </row>
    <row r="92" spans="12:36" x14ac:dyDescent="0.3">
      <c r="L92" s="213" t="s">
        <v>46</v>
      </c>
      <c r="M92" s="213"/>
      <c r="N92" s="12"/>
      <c r="O92" s="13" t="str">
        <f ca="1">INDEX(O74:P91,MATCH("Result",P74:P91,),1)</f>
        <v>Lost 3 &amp; 2</v>
      </c>
      <c r="P92" s="14"/>
      <c r="Q92" s="15">
        <f ca="1">IF(Q91=0,0.5,IF(Q91&gt;0,1,0))</f>
        <v>0</v>
      </c>
      <c r="R92" s="15"/>
      <c r="S92" s="15">
        <f ca="1">IF(S91=0,0.5,IF(S91&gt;0,1,0))</f>
        <v>1</v>
      </c>
      <c r="T92" s="14"/>
      <c r="U92" s="16" t="str">
        <f ca="1">INDEX(T74:U91,MATCH("Result",T74:T91,),2)</f>
        <v>Won 3 &amp; 2</v>
      </c>
      <c r="V92" s="12"/>
      <c r="W92" s="12"/>
      <c r="Y92" s="213" t="s">
        <v>46</v>
      </c>
      <c r="Z92" s="213"/>
      <c r="AA92" s="12"/>
      <c r="AB92" s="13" t="str">
        <f ca="1">INDEX(AB74:AC91,MATCH("Result",AC74:AC91,),1)</f>
        <v>Lost 5 &amp; 4</v>
      </c>
      <c r="AC92" s="14"/>
      <c r="AD92" s="15">
        <f ca="1">IF(AD91=0,0.5,IF(AD91&gt;0,1,0))</f>
        <v>0</v>
      </c>
      <c r="AE92" s="15"/>
      <c r="AF92" s="15">
        <f ca="1">IF(AF91=0,0.5,IF(AF91&gt;0,1,0))</f>
        <v>1</v>
      </c>
      <c r="AG92" s="14"/>
      <c r="AH92" s="16" t="str">
        <f ca="1">INDEX(AG74:AH91,MATCH("Result",AG74:AG91,),2)</f>
        <v>Won 5 &amp; 4</v>
      </c>
      <c r="AI92" s="12"/>
      <c r="AJ92" s="12"/>
    </row>
    <row r="93" spans="12:36" x14ac:dyDescent="0.3">
      <c r="Z93" s="7"/>
      <c r="AA93" s="7"/>
      <c r="AB93" s="7"/>
      <c r="AC93" s="7"/>
      <c r="AE93" s="7"/>
      <c r="AG93" s="7"/>
      <c r="AH93" s="7"/>
      <c r="AI93" s="7"/>
      <c r="AJ93" s="7"/>
    </row>
    <row r="94" spans="12:36" x14ac:dyDescent="0.3">
      <c r="Z94" s="7"/>
      <c r="AA94" s="7"/>
      <c r="AB94" s="7"/>
      <c r="AC94" s="7"/>
      <c r="AE94" s="7"/>
      <c r="AG94" s="7"/>
      <c r="AH94" s="7"/>
      <c r="AI94" s="7"/>
      <c r="AJ94" s="7"/>
    </row>
    <row r="95" spans="12:36" x14ac:dyDescent="0.3">
      <c r="Y95" s="212" t="s">
        <v>55</v>
      </c>
      <c r="Z95" s="212"/>
      <c r="AA95" s="212"/>
      <c r="AB95" s="212"/>
      <c r="AC95" s="212"/>
      <c r="AD95" s="212"/>
      <c r="AE95" s="212"/>
      <c r="AF95" s="212"/>
      <c r="AG95" s="212"/>
      <c r="AH95" s="212"/>
      <c r="AI95" s="212"/>
      <c r="AJ95" s="212"/>
    </row>
    <row r="96" spans="12:36" x14ac:dyDescent="0.3">
      <c r="Y96" s="4" t="s">
        <v>44</v>
      </c>
      <c r="Z96" s="5" t="str">
        <f>A17</f>
        <v>Derek</v>
      </c>
      <c r="AA96" s="6" t="s">
        <v>67</v>
      </c>
      <c r="AB96" s="6" t="s">
        <v>47</v>
      </c>
      <c r="AC96" s="6" t="s">
        <v>46</v>
      </c>
      <c r="AD96" s="4" t="s">
        <v>17</v>
      </c>
      <c r="AE96" s="6" t="s">
        <v>66</v>
      </c>
      <c r="AF96" s="4" t="s">
        <v>17</v>
      </c>
      <c r="AG96" s="6" t="s">
        <v>46</v>
      </c>
      <c r="AH96" s="6" t="s">
        <v>47</v>
      </c>
      <c r="AI96" s="6" t="s">
        <v>67</v>
      </c>
      <c r="AJ96" s="5" t="str">
        <f>I17</f>
        <v>Tom</v>
      </c>
    </row>
    <row r="97" spans="25:36" x14ac:dyDescent="0.3">
      <c r="Y97">
        <v>1</v>
      </c>
      <c r="Z97" s="7">
        <f ca="1">INDIRECT("'"&amp;SUBSTITUTE(OFFSET(Z97,0-Y97,0,1,1),"'","''")&amp;"'!$Q$"&amp;Y97+10)</f>
        <v>3</v>
      </c>
      <c r="AA97" s="7">
        <f ca="1">INDIRECT("'"&amp;SUBSTITUTE(OFFSET(Z97,0-Y97,0,1,1),"'","''")&amp;"'!$R$"&amp;Y97+10)</f>
        <v>3</v>
      </c>
      <c r="AB97" s="8" t="str">
        <f ca="1">IF(OR(LEFT(AB96,3)="Won",LEFT(AB96,4)="Lost",AB96=""),"",IF(AD97=0,"All Square",IF(AD97&gt;(18-Y97),"Won "&amp;AD97&amp;" &amp; "&amp;(18-Y97),IF(AD97&lt;(Y97-18),"Lost "&amp;-AD97&amp;" &amp; "&amp;(18-Y97),IF(AD97&gt;0,AD97&amp;" Up",-AD97&amp;" Down")))))</f>
        <v>All Square</v>
      </c>
      <c r="AC97" s="9" t="str">
        <f ca="1">IF(OR(LEFT(AB97,3)="Won",LEFT(AB97,4)="Lost",AB97="Halved"),"Result","")</f>
        <v/>
      </c>
      <c r="AD97" s="10">
        <f ca="1">IF(AE97="Halved",0,IF(AE97=OFFSET(Z97,0-Y97,0,1,1),1,-1))</f>
        <v>0</v>
      </c>
      <c r="AE97" s="9" t="str">
        <f t="shared" ref="AE97:AE114" ca="1" si="92">IF(Z97=AJ97,"Halved",IF(Z97&gt;AJ97,OFFSET(Z97,0-Y97,0,1,1),OFFSET(AJ97,0-Y97,0,1,1)))</f>
        <v>Halved</v>
      </c>
      <c r="AF97" s="10">
        <f ca="1">IF(AE97="Halved",0,IF(AE97=OFFSET(AJ97,0-Y97,0,1,1),1,-1))</f>
        <v>0</v>
      </c>
      <c r="AG97" s="9" t="str">
        <f ca="1">IF(OR(LEFT(AH97,3)="Won",LEFT(AH97,4)="Lost",AH97="Halved"),"Result","")</f>
        <v/>
      </c>
      <c r="AH97" s="11" t="str">
        <f ca="1">IF(OR(LEFT(AH96,3)="Won",LEFT(AH96,4)="Lost",AH96=""),"",IF(AF97=0,"All Square",IF(AF97&gt;(18-Y97),"Won "&amp;AF97&amp;" &amp; "&amp;(18-Y97),IF(AF97&lt;(Y97-18),"Lost "&amp;-AF97&amp;" &amp; "&amp;(18-Y97),IF(AF97&gt;0,AF97&amp;" Up",-AF97&amp;" Down")))))</f>
        <v>All Square</v>
      </c>
      <c r="AI97" s="7">
        <f ca="1">INDIRECT("'"&amp;SUBSTITUTE(OFFSET(AJ97,0-Y97,0,1,1),"'","''")&amp;"'!$R$"&amp;Y97+10)</f>
        <v>3</v>
      </c>
      <c r="AJ97" s="7">
        <f ca="1">INDIRECT("'"&amp;SUBSTITUTE(OFFSET(AJ97,0-Y97,0,1,1),"'","''")&amp;"'!$Q$"&amp;Y97+10)</f>
        <v>3</v>
      </c>
    </row>
    <row r="98" spans="25:36" x14ac:dyDescent="0.3">
      <c r="Y98">
        <v>2</v>
      </c>
      <c r="Z98" s="7">
        <f t="shared" ref="Z98:Z114" ca="1" si="93">INDIRECT("'"&amp;SUBSTITUTE(OFFSET(Z98,0-Y98,0,1,1),"'","''")&amp;"'!$Q$"&amp;Y98+10)</f>
        <v>1</v>
      </c>
      <c r="AA98" s="7">
        <f t="shared" ref="AA98:AA114" ca="1" si="94">INDIRECT("'"&amp;SUBSTITUTE(OFFSET(Z98,0-Y98,0,1,1),"'","''")&amp;"'!$R$"&amp;Y98+10)</f>
        <v>1</v>
      </c>
      <c r="AB98" s="8" t="str">
        <f t="shared" ref="AB98:AB113" ca="1" si="95">IF(OR(LEFT(AB97,3)="Won",LEFT(AB97,4)="Lost",AB97=""),"",IF(AD98=0,"All Square",IF(AD98&gt;(18-Y98),"Won "&amp;AD98&amp;" &amp; "&amp;(18-Y98),IF(AD98&lt;(Y98-18),"Lost "&amp;-AD98&amp;" &amp; "&amp;(18-Y98),IF(AD98&gt;0,AD98&amp;" Up",-AD98&amp;" Down")))))</f>
        <v>1 Up</v>
      </c>
      <c r="AC98" s="9" t="str">
        <f t="shared" ref="AC98:AC113" ca="1" si="96">IF(OR(LEFT(AB98,3)="Won",LEFT(AB98,4)="Lost",AB98="Halved"),"Result","")</f>
        <v/>
      </c>
      <c r="AD98" s="10">
        <f ca="1">IF(AE98="Halved",AD97,IF(AE98=OFFSET(Z98,0-Y98,0,1,1),AD97+1,AD97-1))</f>
        <v>1</v>
      </c>
      <c r="AE98" s="9" t="str">
        <f t="shared" ca="1" si="92"/>
        <v>Derek</v>
      </c>
      <c r="AF98" s="10">
        <f t="shared" ref="AF98:AF114" ca="1" si="97">IF(AE98="Halved",AF97,IF(AE98=OFFSET(AJ98,0-Y98,0,1,1),AF97+1,AF97-1))</f>
        <v>-1</v>
      </c>
      <c r="AG98" s="9" t="str">
        <f t="shared" ref="AG98:AG114" ca="1" si="98">IF(OR(LEFT(AH98,3)="Won",LEFT(AH98,4)="Lost",AH98="Halved"),"Result","")</f>
        <v/>
      </c>
      <c r="AH98" s="11" t="str">
        <f t="shared" ref="AH98:AH113" ca="1" si="99">IF(OR(LEFT(AH97,3)="Won",LEFT(AH97,4)="Lost",AH97=""),"",IF(AF98=0,"All Square",IF(AF98&gt;(18-Y98),"Won "&amp;AF98&amp;" &amp; "&amp;(18-Y98),IF(AF98&lt;(Y98-18),"Lost "&amp;-AF98&amp;" &amp; "&amp;(18-Y98),IF(AF98&gt;0,AF98&amp;" Up",-AF98&amp;" Down")))))</f>
        <v>1 Down</v>
      </c>
      <c r="AI98" s="7">
        <f t="shared" ref="AI98:AI114" ca="1" si="100">INDIRECT("'"&amp;SUBSTITUTE(OFFSET(AJ98,0-Y98,0,1,1),"'","''")&amp;"'!$R$"&amp;Y98+10)</f>
        <v>-1</v>
      </c>
      <c r="AJ98" s="7">
        <f t="shared" ref="AJ98:AJ114" ca="1" si="101">INDIRECT("'"&amp;SUBSTITUTE(OFFSET(AJ98,0-Y98,0,1,1),"'","''")&amp;"'!$Q$"&amp;Y98+10)</f>
        <v>0</v>
      </c>
    </row>
    <row r="99" spans="25:36" x14ac:dyDescent="0.3">
      <c r="Y99">
        <v>3</v>
      </c>
      <c r="Z99" s="7">
        <f t="shared" ca="1" si="93"/>
        <v>1</v>
      </c>
      <c r="AA99" s="7">
        <f t="shared" ca="1" si="94"/>
        <v>1</v>
      </c>
      <c r="AB99" s="8" t="str">
        <f t="shared" ca="1" si="95"/>
        <v>All Square</v>
      </c>
      <c r="AC99" s="9" t="str">
        <f t="shared" ca="1" si="96"/>
        <v/>
      </c>
      <c r="AD99" s="10">
        <f t="shared" ref="AD99:AD113" ca="1" si="102">IF(AE99="Halved",AD98,IF(AE99=OFFSET(Z99,0-Y99,0,1,1),AD98+1,AD98-1))</f>
        <v>0</v>
      </c>
      <c r="AE99" s="9" t="str">
        <f t="shared" ca="1" si="92"/>
        <v>Tom</v>
      </c>
      <c r="AF99" s="10">
        <f t="shared" ca="1" si="97"/>
        <v>0</v>
      </c>
      <c r="AG99" s="9" t="str">
        <f t="shared" ca="1" si="98"/>
        <v/>
      </c>
      <c r="AH99" s="11" t="str">
        <f t="shared" ca="1" si="99"/>
        <v>All Square</v>
      </c>
      <c r="AI99" s="7">
        <f t="shared" ca="1" si="100"/>
        <v>2</v>
      </c>
      <c r="AJ99" s="7">
        <f t="shared" ca="1" si="101"/>
        <v>2</v>
      </c>
    </row>
    <row r="100" spans="25:36" x14ac:dyDescent="0.3">
      <c r="Y100">
        <v>4</v>
      </c>
      <c r="Z100" s="7">
        <f t="shared" ca="1" si="93"/>
        <v>1</v>
      </c>
      <c r="AA100" s="7">
        <f t="shared" ca="1" si="94"/>
        <v>1</v>
      </c>
      <c r="AB100" s="8" t="str">
        <f t="shared" ca="1" si="95"/>
        <v>1 Down</v>
      </c>
      <c r="AC100" s="9" t="str">
        <f t="shared" ca="1" si="96"/>
        <v/>
      </c>
      <c r="AD100" s="10">
        <f t="shared" ca="1" si="102"/>
        <v>-1</v>
      </c>
      <c r="AE100" s="9" t="str">
        <f t="shared" ca="1" si="92"/>
        <v>Tom</v>
      </c>
      <c r="AF100" s="10">
        <f t="shared" ca="1" si="97"/>
        <v>1</v>
      </c>
      <c r="AG100" s="9" t="str">
        <f t="shared" ca="1" si="98"/>
        <v/>
      </c>
      <c r="AH100" s="11" t="str">
        <f t="shared" ca="1" si="99"/>
        <v>1 Up</v>
      </c>
      <c r="AI100" s="7">
        <f t="shared" ca="1" si="100"/>
        <v>3</v>
      </c>
      <c r="AJ100" s="7">
        <f t="shared" ca="1" si="101"/>
        <v>3</v>
      </c>
    </row>
    <row r="101" spans="25:36" x14ac:dyDescent="0.3">
      <c r="Y101">
        <v>5</v>
      </c>
      <c r="Z101" s="7">
        <f t="shared" ca="1" si="93"/>
        <v>0</v>
      </c>
      <c r="AA101" s="7">
        <f t="shared" ca="1" si="94"/>
        <v>-3</v>
      </c>
      <c r="AB101" s="8" t="str">
        <f t="shared" ca="1" si="95"/>
        <v>1 Down</v>
      </c>
      <c r="AC101" s="9" t="str">
        <f t="shared" ca="1" si="96"/>
        <v/>
      </c>
      <c r="AD101" s="10">
        <f t="shared" ca="1" si="102"/>
        <v>-1</v>
      </c>
      <c r="AE101" s="9" t="str">
        <f t="shared" ca="1" si="92"/>
        <v>Halved</v>
      </c>
      <c r="AF101" s="10">
        <f t="shared" ca="1" si="97"/>
        <v>1</v>
      </c>
      <c r="AG101" s="9" t="str">
        <f t="shared" ca="1" si="98"/>
        <v/>
      </c>
      <c r="AH101" s="11" t="str">
        <f t="shared" ca="1" si="99"/>
        <v>1 Up</v>
      </c>
      <c r="AI101" s="7">
        <f t="shared" ca="1" si="100"/>
        <v>0</v>
      </c>
      <c r="AJ101" s="7">
        <f t="shared" ca="1" si="101"/>
        <v>0</v>
      </c>
    </row>
    <row r="102" spans="25:36" x14ac:dyDescent="0.3">
      <c r="Y102">
        <v>6</v>
      </c>
      <c r="Z102" s="7">
        <f t="shared" ca="1" si="93"/>
        <v>3</v>
      </c>
      <c r="AA102" s="7">
        <f t="shared" ca="1" si="94"/>
        <v>3</v>
      </c>
      <c r="AB102" s="8" t="str">
        <f t="shared" ca="1" si="95"/>
        <v>All Square</v>
      </c>
      <c r="AC102" s="9" t="str">
        <f t="shared" ca="1" si="96"/>
        <v/>
      </c>
      <c r="AD102" s="10">
        <f t="shared" ca="1" si="102"/>
        <v>0</v>
      </c>
      <c r="AE102" s="9" t="str">
        <f t="shared" ca="1" si="92"/>
        <v>Derek</v>
      </c>
      <c r="AF102" s="10">
        <f t="shared" ca="1" si="97"/>
        <v>0</v>
      </c>
      <c r="AG102" s="9" t="str">
        <f t="shared" ca="1" si="98"/>
        <v/>
      </c>
      <c r="AH102" s="11" t="str">
        <f t="shared" ca="1" si="99"/>
        <v>All Square</v>
      </c>
      <c r="AI102" s="7">
        <f t="shared" ca="1" si="100"/>
        <v>0</v>
      </c>
      <c r="AJ102" s="7">
        <f t="shared" ca="1" si="101"/>
        <v>0</v>
      </c>
    </row>
    <row r="103" spans="25:36" x14ac:dyDescent="0.3">
      <c r="Y103">
        <v>7</v>
      </c>
      <c r="Z103" s="7">
        <f t="shared" ca="1" si="93"/>
        <v>1</v>
      </c>
      <c r="AA103" s="7">
        <f t="shared" ca="1" si="94"/>
        <v>1</v>
      </c>
      <c r="AB103" s="8" t="str">
        <f t="shared" ca="1" si="95"/>
        <v>1 Down</v>
      </c>
      <c r="AC103" s="9" t="str">
        <f t="shared" ca="1" si="96"/>
        <v/>
      </c>
      <c r="AD103" s="10">
        <f t="shared" ca="1" si="102"/>
        <v>-1</v>
      </c>
      <c r="AE103" s="9" t="str">
        <f t="shared" ca="1" si="92"/>
        <v>Tom</v>
      </c>
      <c r="AF103" s="10">
        <f t="shared" ca="1" si="97"/>
        <v>1</v>
      </c>
      <c r="AG103" s="9" t="str">
        <f t="shared" ca="1" si="98"/>
        <v/>
      </c>
      <c r="AH103" s="11" t="str">
        <f t="shared" ca="1" si="99"/>
        <v>1 Up</v>
      </c>
      <c r="AI103" s="7">
        <f t="shared" ca="1" si="100"/>
        <v>3</v>
      </c>
      <c r="AJ103" s="7">
        <f t="shared" ca="1" si="101"/>
        <v>3</v>
      </c>
    </row>
    <row r="104" spans="25:36" x14ac:dyDescent="0.3">
      <c r="Y104">
        <v>8</v>
      </c>
      <c r="Z104" s="7">
        <f t="shared" ca="1" si="93"/>
        <v>3</v>
      </c>
      <c r="AA104" s="7">
        <f t="shared" ca="1" si="94"/>
        <v>3</v>
      </c>
      <c r="AB104" s="8" t="str">
        <f t="shared" ca="1" si="95"/>
        <v>All Square</v>
      </c>
      <c r="AC104" s="9" t="str">
        <f t="shared" ca="1" si="96"/>
        <v/>
      </c>
      <c r="AD104" s="10">
        <f t="shared" ca="1" si="102"/>
        <v>0</v>
      </c>
      <c r="AE104" s="9" t="str">
        <f t="shared" ca="1" si="92"/>
        <v>Derek</v>
      </c>
      <c r="AF104" s="10">
        <f t="shared" ca="1" si="97"/>
        <v>0</v>
      </c>
      <c r="AG104" s="9" t="str">
        <f t="shared" ca="1" si="98"/>
        <v/>
      </c>
      <c r="AH104" s="11" t="str">
        <f t="shared" ca="1" si="99"/>
        <v>All Square</v>
      </c>
      <c r="AI104" s="7">
        <f t="shared" ca="1" si="100"/>
        <v>-1</v>
      </c>
      <c r="AJ104" s="7">
        <f t="shared" ca="1" si="101"/>
        <v>0</v>
      </c>
    </row>
    <row r="105" spans="25:36" x14ac:dyDescent="0.3">
      <c r="Y105">
        <v>9</v>
      </c>
      <c r="Z105" s="7">
        <f t="shared" ca="1" si="93"/>
        <v>1</v>
      </c>
      <c r="AA105" s="7">
        <f t="shared" ca="1" si="94"/>
        <v>1</v>
      </c>
      <c r="AB105" s="8" t="str">
        <f t="shared" ca="1" si="95"/>
        <v>1 Up</v>
      </c>
      <c r="AC105" s="9" t="str">
        <f t="shared" ca="1" si="96"/>
        <v/>
      </c>
      <c r="AD105" s="10">
        <f t="shared" ca="1" si="102"/>
        <v>1</v>
      </c>
      <c r="AE105" s="9" t="str">
        <f t="shared" ca="1" si="92"/>
        <v>Derek</v>
      </c>
      <c r="AF105" s="10">
        <f t="shared" ca="1" si="97"/>
        <v>-1</v>
      </c>
      <c r="AG105" s="9" t="str">
        <f t="shared" ca="1" si="98"/>
        <v/>
      </c>
      <c r="AH105" s="11" t="str">
        <f t="shared" ca="1" si="99"/>
        <v>1 Down</v>
      </c>
      <c r="AI105" s="7">
        <f t="shared" ca="1" si="100"/>
        <v>0</v>
      </c>
      <c r="AJ105" s="7">
        <f t="shared" ca="1" si="101"/>
        <v>0</v>
      </c>
    </row>
    <row r="106" spans="25:36" x14ac:dyDescent="0.3">
      <c r="Y106">
        <v>10</v>
      </c>
      <c r="Z106" s="7">
        <f t="shared" ca="1" si="93"/>
        <v>0</v>
      </c>
      <c r="AA106" s="7">
        <f t="shared" ca="1" si="94"/>
        <v>-4</v>
      </c>
      <c r="AB106" s="8" t="str">
        <f t="shared" ca="1" si="95"/>
        <v>All Square</v>
      </c>
      <c r="AC106" s="9" t="str">
        <f t="shared" ca="1" si="96"/>
        <v/>
      </c>
      <c r="AD106" s="10">
        <f t="shared" ca="1" si="102"/>
        <v>0</v>
      </c>
      <c r="AE106" s="9" t="str">
        <f t="shared" ca="1" si="92"/>
        <v>Tom</v>
      </c>
      <c r="AF106" s="10">
        <f t="shared" ca="1" si="97"/>
        <v>0</v>
      </c>
      <c r="AG106" s="9" t="str">
        <f t="shared" ca="1" si="98"/>
        <v/>
      </c>
      <c r="AH106" s="11" t="str">
        <f t="shared" ca="1" si="99"/>
        <v>All Square</v>
      </c>
      <c r="AI106" s="7">
        <f t="shared" ca="1" si="100"/>
        <v>1</v>
      </c>
      <c r="AJ106" s="7">
        <f t="shared" ca="1" si="101"/>
        <v>1</v>
      </c>
    </row>
    <row r="107" spans="25:36" x14ac:dyDescent="0.3">
      <c r="Y107">
        <v>11</v>
      </c>
      <c r="Z107" s="7">
        <f t="shared" ca="1" si="93"/>
        <v>0</v>
      </c>
      <c r="AA107" s="7">
        <f t="shared" ca="1" si="94"/>
        <v>-1</v>
      </c>
      <c r="AB107" s="8" t="str">
        <f t="shared" ca="1" si="95"/>
        <v>1 Down</v>
      </c>
      <c r="AC107" s="9" t="str">
        <f t="shared" ca="1" si="96"/>
        <v/>
      </c>
      <c r="AD107" s="10">
        <f t="shared" ca="1" si="102"/>
        <v>-1</v>
      </c>
      <c r="AE107" s="9" t="str">
        <f t="shared" ca="1" si="92"/>
        <v>Tom</v>
      </c>
      <c r="AF107" s="10">
        <f t="shared" ca="1" si="97"/>
        <v>1</v>
      </c>
      <c r="AG107" s="9" t="str">
        <f t="shared" ca="1" si="98"/>
        <v/>
      </c>
      <c r="AH107" s="11" t="str">
        <f t="shared" ca="1" si="99"/>
        <v>1 Up</v>
      </c>
      <c r="AI107" s="7">
        <f t="shared" ca="1" si="100"/>
        <v>2</v>
      </c>
      <c r="AJ107" s="7">
        <f t="shared" ca="1" si="101"/>
        <v>2</v>
      </c>
    </row>
    <row r="108" spans="25:36" x14ac:dyDescent="0.3">
      <c r="Y108">
        <v>12</v>
      </c>
      <c r="Z108" s="7">
        <f t="shared" ca="1" si="93"/>
        <v>2</v>
      </c>
      <c r="AA108" s="7">
        <f t="shared" ca="1" si="94"/>
        <v>2</v>
      </c>
      <c r="AB108" s="8" t="str">
        <f t="shared" ca="1" si="95"/>
        <v>1 Down</v>
      </c>
      <c r="AC108" s="9" t="str">
        <f t="shared" ca="1" si="96"/>
        <v/>
      </c>
      <c r="AD108" s="10">
        <f t="shared" ca="1" si="102"/>
        <v>-1</v>
      </c>
      <c r="AE108" s="9" t="str">
        <f t="shared" ca="1" si="92"/>
        <v>Halved</v>
      </c>
      <c r="AF108" s="10">
        <f t="shared" ca="1" si="97"/>
        <v>1</v>
      </c>
      <c r="AG108" s="9" t="str">
        <f t="shared" ca="1" si="98"/>
        <v/>
      </c>
      <c r="AH108" s="11" t="str">
        <f t="shared" ca="1" si="99"/>
        <v>1 Up</v>
      </c>
      <c r="AI108" s="7">
        <f t="shared" ca="1" si="100"/>
        <v>2</v>
      </c>
      <c r="AJ108" s="7">
        <f t="shared" ca="1" si="101"/>
        <v>2</v>
      </c>
    </row>
    <row r="109" spans="25:36" x14ac:dyDescent="0.3">
      <c r="Y109">
        <v>13</v>
      </c>
      <c r="Z109" s="7">
        <f t="shared" ca="1" si="93"/>
        <v>4</v>
      </c>
      <c r="AA109" s="7">
        <f t="shared" ca="1" si="94"/>
        <v>4</v>
      </c>
      <c r="AB109" s="8" t="str">
        <f t="shared" ca="1" si="95"/>
        <v>All Square</v>
      </c>
      <c r="AC109" s="9" t="str">
        <f t="shared" ca="1" si="96"/>
        <v/>
      </c>
      <c r="AD109" s="10">
        <f t="shared" ca="1" si="102"/>
        <v>0</v>
      </c>
      <c r="AE109" s="9" t="str">
        <f t="shared" ca="1" si="92"/>
        <v>Derek</v>
      </c>
      <c r="AF109" s="10">
        <f t="shared" ca="1" si="97"/>
        <v>0</v>
      </c>
      <c r="AG109" s="9" t="str">
        <f t="shared" ca="1" si="98"/>
        <v/>
      </c>
      <c r="AH109" s="11" t="str">
        <f t="shared" ca="1" si="99"/>
        <v>All Square</v>
      </c>
      <c r="AI109" s="7">
        <f t="shared" ca="1" si="100"/>
        <v>3</v>
      </c>
      <c r="AJ109" s="7">
        <f t="shared" ca="1" si="101"/>
        <v>3</v>
      </c>
    </row>
    <row r="110" spans="25:36" x14ac:dyDescent="0.3">
      <c r="Y110">
        <v>14</v>
      </c>
      <c r="Z110" s="7">
        <f t="shared" ca="1" si="93"/>
        <v>0</v>
      </c>
      <c r="AA110" s="7">
        <f t="shared" ca="1" si="94"/>
        <v>-4</v>
      </c>
      <c r="AB110" s="8" t="str">
        <f t="shared" ca="1" si="95"/>
        <v>All Square</v>
      </c>
      <c r="AC110" s="9" t="str">
        <f t="shared" ca="1" si="96"/>
        <v/>
      </c>
      <c r="AD110" s="10">
        <f t="shared" ca="1" si="102"/>
        <v>0</v>
      </c>
      <c r="AE110" s="9" t="str">
        <f t="shared" ca="1" si="92"/>
        <v>Halved</v>
      </c>
      <c r="AF110" s="10">
        <f t="shared" ca="1" si="97"/>
        <v>0</v>
      </c>
      <c r="AG110" s="9" t="str">
        <f t="shared" ca="1" si="98"/>
        <v/>
      </c>
      <c r="AH110" s="11" t="str">
        <f t="shared" ca="1" si="99"/>
        <v>All Square</v>
      </c>
      <c r="AI110" s="7">
        <f t="shared" ca="1" si="100"/>
        <v>0</v>
      </c>
      <c r="AJ110" s="7">
        <f t="shared" ca="1" si="101"/>
        <v>0</v>
      </c>
    </row>
    <row r="111" spans="25:36" x14ac:dyDescent="0.3">
      <c r="Y111">
        <v>15</v>
      </c>
      <c r="Z111" s="7">
        <f t="shared" ca="1" si="93"/>
        <v>0</v>
      </c>
      <c r="AA111" s="7">
        <f t="shared" ca="1" si="94"/>
        <v>0</v>
      </c>
      <c r="AB111" s="8" t="str">
        <f t="shared" ca="1" si="95"/>
        <v>All Square</v>
      </c>
      <c r="AC111" s="9" t="str">
        <f t="shared" ca="1" si="96"/>
        <v/>
      </c>
      <c r="AD111" s="10">
        <f t="shared" ca="1" si="102"/>
        <v>0</v>
      </c>
      <c r="AE111" s="9" t="str">
        <f t="shared" ca="1" si="92"/>
        <v>Halved</v>
      </c>
      <c r="AF111" s="10">
        <f t="shared" ca="1" si="97"/>
        <v>0</v>
      </c>
      <c r="AG111" s="9" t="str">
        <f t="shared" ca="1" si="98"/>
        <v/>
      </c>
      <c r="AH111" s="11" t="str">
        <f t="shared" ca="1" si="99"/>
        <v>All Square</v>
      </c>
      <c r="AI111" s="7">
        <f t="shared" ca="1" si="100"/>
        <v>0</v>
      </c>
      <c r="AJ111" s="7">
        <f t="shared" ca="1" si="101"/>
        <v>0</v>
      </c>
    </row>
    <row r="112" spans="25:36" x14ac:dyDescent="0.3">
      <c r="Y112">
        <v>16</v>
      </c>
      <c r="Z112" s="7">
        <f t="shared" ca="1" si="93"/>
        <v>1</v>
      </c>
      <c r="AA112" s="7">
        <f t="shared" ca="1" si="94"/>
        <v>1</v>
      </c>
      <c r="AB112" s="8" t="str">
        <f t="shared" ca="1" si="95"/>
        <v>1 Up</v>
      </c>
      <c r="AC112" s="9" t="str">
        <f t="shared" ca="1" si="96"/>
        <v/>
      </c>
      <c r="AD112" s="10">
        <f t="shared" ca="1" si="102"/>
        <v>1</v>
      </c>
      <c r="AE112" s="9" t="str">
        <f t="shared" ca="1" si="92"/>
        <v>Derek</v>
      </c>
      <c r="AF112" s="10">
        <f t="shared" ca="1" si="97"/>
        <v>-1</v>
      </c>
      <c r="AG112" s="9" t="str">
        <f t="shared" ca="1" si="98"/>
        <v/>
      </c>
      <c r="AH112" s="11" t="str">
        <f t="shared" ca="1" si="99"/>
        <v>1 Down</v>
      </c>
      <c r="AI112" s="7">
        <f t="shared" ca="1" si="100"/>
        <v>0</v>
      </c>
      <c r="AJ112" s="7">
        <f t="shared" ca="1" si="101"/>
        <v>0</v>
      </c>
    </row>
    <row r="113" spans="25:36" x14ac:dyDescent="0.3">
      <c r="Y113">
        <v>17</v>
      </c>
      <c r="Z113" s="7">
        <f t="shared" ca="1" si="93"/>
        <v>2</v>
      </c>
      <c r="AA113" s="7">
        <f t="shared" ca="1" si="94"/>
        <v>2</v>
      </c>
      <c r="AB113" s="8" t="str">
        <f t="shared" ca="1" si="95"/>
        <v>All Square</v>
      </c>
      <c r="AC113" s="9" t="str">
        <f t="shared" ca="1" si="96"/>
        <v/>
      </c>
      <c r="AD113" s="10">
        <f t="shared" ca="1" si="102"/>
        <v>0</v>
      </c>
      <c r="AE113" s="9" t="str">
        <f t="shared" ca="1" si="92"/>
        <v>Tom</v>
      </c>
      <c r="AF113" s="10">
        <f t="shared" ca="1" si="97"/>
        <v>0</v>
      </c>
      <c r="AG113" s="9" t="str">
        <f t="shared" ca="1" si="98"/>
        <v/>
      </c>
      <c r="AH113" s="11" t="str">
        <f t="shared" ca="1" si="99"/>
        <v>All Square</v>
      </c>
      <c r="AI113" s="7">
        <f t="shared" ca="1" si="100"/>
        <v>3</v>
      </c>
      <c r="AJ113" s="7">
        <f t="shared" ca="1" si="101"/>
        <v>3</v>
      </c>
    </row>
    <row r="114" spans="25:36" x14ac:dyDescent="0.3">
      <c r="Y114">
        <v>18</v>
      </c>
      <c r="Z114" s="7">
        <f t="shared" ca="1" si="93"/>
        <v>0</v>
      </c>
      <c r="AA114" s="7">
        <f t="shared" ca="1" si="94"/>
        <v>-3</v>
      </c>
      <c r="AB114" s="8" t="str">
        <f ca="1">IF(OR(LEFT(AB113,3)="Won",LEFT(AB113,4)="Lost",AB113=""),"",IF(AD114=0,"Halved",IF(AD114&gt;(18-Y114),"Won "&amp;AD114&amp;" Up",IF(AD114&lt;(Y114-18),"Lost "&amp;-AD114&amp;" Down",IF(AD114&gt;0,AD114&amp;" Up",-AD114&amp;" Down")))))</f>
        <v>Lost 1 Down</v>
      </c>
      <c r="AC114" s="9" t="str">
        <f ca="1">IF(OR(LEFT(AB114,3)="Won",LEFT(AB114,4)="Lost",AB114="Halved"),"Result","")</f>
        <v>Result</v>
      </c>
      <c r="AD114" s="10">
        <f ca="1">IF(AE114="Halved",AD113,IF(AE114=OFFSET(Z114,0-Y114,0,1,1),AD113+1,AD113-1))</f>
        <v>-1</v>
      </c>
      <c r="AE114" s="9" t="str">
        <f t="shared" ca="1" si="92"/>
        <v>Tom</v>
      </c>
      <c r="AF114" s="10">
        <f t="shared" ca="1" si="97"/>
        <v>1</v>
      </c>
      <c r="AG114" s="9" t="str">
        <f t="shared" ca="1" si="98"/>
        <v>Result</v>
      </c>
      <c r="AH114" s="11" t="str">
        <f ca="1">IF(OR(LEFT(AH113,3)="Won",LEFT(AH113,4)="Lost",AH113=""),"",IF(AF114=0,"Halved",IF(AF114&gt;(18-Y114),"Won "&amp;AF114&amp;" Up",IF(AF114&lt;(Y114-18),"Lost "&amp;-AF114&amp;" Down",IF(AF114&gt;0,AF114&amp;" Up",-AF114&amp;" Down")))))</f>
        <v>Won 1 Up</v>
      </c>
      <c r="AI114" s="7">
        <f t="shared" ca="1" si="100"/>
        <v>1</v>
      </c>
      <c r="AJ114" s="7">
        <f t="shared" ca="1" si="101"/>
        <v>1</v>
      </c>
    </row>
    <row r="115" spans="25:36" x14ac:dyDescent="0.3">
      <c r="Y115" s="213" t="s">
        <v>46</v>
      </c>
      <c r="Z115" s="213"/>
      <c r="AA115" s="12"/>
      <c r="AB115" s="13" t="str">
        <f ca="1">INDEX(AB97:AC114,MATCH("Result",AC97:AC114,),1)</f>
        <v>Lost 1 Down</v>
      </c>
      <c r="AC115" s="14"/>
      <c r="AD115" s="15">
        <f ca="1">IF(AD114=0,0.5,IF(AD114&gt;0,1,0))</f>
        <v>0</v>
      </c>
      <c r="AE115" s="15"/>
      <c r="AF115" s="15">
        <f ca="1">IF(AF114=0,0.5,IF(AF114&gt;0,1,0))</f>
        <v>1</v>
      </c>
      <c r="AG115" s="14"/>
      <c r="AH115" s="16" t="str">
        <f ca="1">INDEX(AG97:AH114,MATCH("Result",AG97:AG114,),2)</f>
        <v>Won 1 Up</v>
      </c>
      <c r="AI115" s="12"/>
      <c r="AJ115" s="12"/>
    </row>
    <row r="116" spans="25:36" x14ac:dyDescent="0.3">
      <c r="Z116" s="7"/>
      <c r="AA116" s="7"/>
      <c r="AB116" s="7"/>
      <c r="AC116" s="7"/>
      <c r="AE116" s="7"/>
      <c r="AG116" s="7"/>
      <c r="AH116" s="7"/>
      <c r="AI116" s="7"/>
      <c r="AJ116" s="7"/>
    </row>
    <row r="117" spans="25:36" x14ac:dyDescent="0.3">
      <c r="Z117" s="7"/>
      <c r="AA117" s="7"/>
      <c r="AB117" s="7"/>
      <c r="AC117" s="7"/>
      <c r="AE117" s="7"/>
      <c r="AG117" s="7"/>
      <c r="AH117" s="7"/>
      <c r="AI117" s="7"/>
      <c r="AJ117" s="7"/>
    </row>
    <row r="118" spans="25:36" x14ac:dyDescent="0.3">
      <c r="Y118" s="212" t="s">
        <v>56</v>
      </c>
      <c r="Z118" s="212"/>
      <c r="AA118" s="212"/>
      <c r="AB118" s="212"/>
      <c r="AC118" s="212"/>
      <c r="AD118" s="212"/>
      <c r="AE118" s="212"/>
      <c r="AF118" s="212"/>
      <c r="AG118" s="212"/>
      <c r="AH118" s="212"/>
      <c r="AI118" s="212"/>
      <c r="AJ118" s="212"/>
    </row>
    <row r="119" spans="25:36" x14ac:dyDescent="0.3">
      <c r="Y119" s="4" t="s">
        <v>44</v>
      </c>
      <c r="Z119" s="5" t="str">
        <f>A18</f>
        <v>Neil</v>
      </c>
      <c r="AA119" s="6" t="s">
        <v>67</v>
      </c>
      <c r="AB119" s="6" t="s">
        <v>47</v>
      </c>
      <c r="AC119" s="6" t="s">
        <v>46</v>
      </c>
      <c r="AD119" s="4" t="s">
        <v>17</v>
      </c>
      <c r="AE119" s="6" t="s">
        <v>66</v>
      </c>
      <c r="AF119" s="4" t="s">
        <v>17</v>
      </c>
      <c r="AG119" s="6" t="s">
        <v>46</v>
      </c>
      <c r="AH119" s="6" t="s">
        <v>47</v>
      </c>
      <c r="AI119" s="6" t="s">
        <v>67</v>
      </c>
      <c r="AJ119" s="5" t="str">
        <f>I18</f>
        <v>Dermot</v>
      </c>
    </row>
    <row r="120" spans="25:36" x14ac:dyDescent="0.3">
      <c r="Y120">
        <v>1</v>
      </c>
      <c r="Z120" s="7">
        <f ca="1">INDIRECT("'"&amp;SUBSTITUTE(OFFSET(Z120,0-Y120,0,1,1),"'","''")&amp;"'!$Q$"&amp;Y120+10)</f>
        <v>3</v>
      </c>
      <c r="AA120" s="7">
        <f ca="1">INDIRECT("'"&amp;SUBSTITUTE(OFFSET(Z120,0-Y120,0,1,1),"'","''")&amp;"'!$R$"&amp;Y120+10)</f>
        <v>3</v>
      </c>
      <c r="AB120" s="8" t="str">
        <f ca="1">IF(OR(LEFT(AB119,3)="Won",LEFT(AB119,4)="Lost",AB119=""),"",IF(AD120=0,"All Square",IF(AD120&gt;(18-Y120),"Won "&amp;AD120&amp;" &amp; "&amp;(18-Y120),IF(AD120&lt;(Y120-18),"Lost "&amp;-AD120&amp;" &amp; "&amp;(18-Y120),IF(AD120&gt;0,AD120&amp;" Up",-AD120&amp;" Down")))))</f>
        <v>1 Up</v>
      </c>
      <c r="AC120" s="9" t="str">
        <f ca="1">IF(OR(LEFT(AB120,3)="Won",LEFT(AB120,4)="Lost",AB120="Halved"),"Result","")</f>
        <v/>
      </c>
      <c r="AD120" s="10">
        <f ca="1">IF(AE120="Halved",0,IF(AE120=OFFSET(Z120,0-Y120,0,1,1),1,-1))</f>
        <v>1</v>
      </c>
      <c r="AE120" s="9" t="str">
        <f t="shared" ref="AE120:AE137" ca="1" si="103">IF(Z120=AJ120,"Halved",IF(Z120&gt;AJ120,OFFSET(Z120,0-Y120,0,1,1),OFFSET(AJ120,0-Y120,0,1,1)))</f>
        <v>Neil</v>
      </c>
      <c r="AF120" s="10">
        <f ca="1">IF(AE120="Halved",0,IF(AE120=OFFSET(AJ120,0-Y120,0,1,1),1,-1))</f>
        <v>-1</v>
      </c>
      <c r="AG120" s="9" t="str">
        <f ca="1">IF(OR(LEFT(AH120,3)="Won",LEFT(AH120,4)="Lost",AH120="Halved"),"Result","")</f>
        <v/>
      </c>
      <c r="AH120" s="11" t="str">
        <f ca="1">IF(OR(LEFT(AH119,3)="Won",LEFT(AH119,4)="Lost",AH119=""),"",IF(AF120=0,"All Square",IF(AF120&gt;(18-Y120),"Won "&amp;AF120&amp;" &amp; "&amp;(18-Y120),IF(AF120&lt;(Y120-18),"Lost "&amp;-AF120&amp;" &amp; "&amp;(18-Y120),IF(AF120&gt;0,AF120&amp;" Up",-AF120&amp;" Down")))))</f>
        <v>1 Down</v>
      </c>
      <c r="AI120" s="7">
        <f ca="1">INDIRECT("'"&amp;SUBSTITUTE(OFFSET(AJ120,0-Y120,0,1,1),"'","''")&amp;"'!$R$"&amp;Y120+10)</f>
        <v>1</v>
      </c>
      <c r="AJ120" s="7">
        <f ca="1">INDIRECT("'"&amp;SUBSTITUTE(OFFSET(AJ120,0-Y120,0,1,1),"'","''")&amp;"'!$Q$"&amp;Y120+10)</f>
        <v>1</v>
      </c>
    </row>
    <row r="121" spans="25:36" x14ac:dyDescent="0.3">
      <c r="Y121">
        <v>2</v>
      </c>
      <c r="Z121" s="7">
        <f t="shared" ref="Z121:Z137" ca="1" si="104">INDIRECT("'"&amp;SUBSTITUTE(OFFSET(Z121,0-Y121,0,1,1),"'","''")&amp;"'!$Q$"&amp;Y121+10)</f>
        <v>2</v>
      </c>
      <c r="AA121" s="7">
        <f t="shared" ref="AA121:AA137" ca="1" si="105">INDIRECT("'"&amp;SUBSTITUTE(OFFSET(Z121,0-Y121,0,1,1),"'","''")&amp;"'!$R$"&amp;Y121+10)</f>
        <v>2</v>
      </c>
      <c r="AB121" s="8" t="str">
        <f t="shared" ref="AB121:AB136" ca="1" si="106">IF(OR(LEFT(AB120,3)="Won",LEFT(AB120,4)="Lost",AB120=""),"",IF(AD121=0,"All Square",IF(AD121&gt;(18-Y121),"Won "&amp;AD121&amp;" &amp; "&amp;(18-Y121),IF(AD121&lt;(Y121-18),"Lost "&amp;-AD121&amp;" &amp; "&amp;(18-Y121),IF(AD121&gt;0,AD121&amp;" Up",-AD121&amp;" Down")))))</f>
        <v>2 Up</v>
      </c>
      <c r="AC121" s="9" t="str">
        <f t="shared" ref="AC121:AC136" ca="1" si="107">IF(OR(LEFT(AB121,3)="Won",LEFT(AB121,4)="Lost",AB121="Halved"),"Result","")</f>
        <v/>
      </c>
      <c r="AD121" s="10">
        <f ca="1">IF(AE121="Halved",AD120,IF(AE121=OFFSET(Z121,0-Y121,0,1,1),AD120+1,AD120-1))</f>
        <v>2</v>
      </c>
      <c r="AE121" s="9" t="str">
        <f t="shared" ca="1" si="103"/>
        <v>Neil</v>
      </c>
      <c r="AF121" s="10">
        <f t="shared" ref="AF121:AF137" ca="1" si="108">IF(AE121="Halved",AF120,IF(AE121=OFFSET(AJ121,0-Y121,0,1,1),AF120+1,AF120-1))</f>
        <v>-2</v>
      </c>
      <c r="AG121" s="9" t="str">
        <f t="shared" ref="AG121:AG137" ca="1" si="109">IF(OR(LEFT(AH121,3)="Won",LEFT(AH121,4)="Lost",AH121="Halved"),"Result","")</f>
        <v/>
      </c>
      <c r="AH121" s="11" t="str">
        <f t="shared" ref="AH121:AH136" ca="1" si="110">IF(OR(LEFT(AH120,3)="Won",LEFT(AH120,4)="Lost",AH120=""),"",IF(AF121=0,"All Square",IF(AF121&gt;(18-Y121),"Won "&amp;AF121&amp;" &amp; "&amp;(18-Y121),IF(AF121&lt;(Y121-18),"Lost "&amp;-AF121&amp;" &amp; "&amp;(18-Y121),IF(AF121&gt;0,AF121&amp;" Up",-AF121&amp;" Down")))))</f>
        <v>2 Down</v>
      </c>
      <c r="AI121" s="7">
        <f t="shared" ref="AI121:AI137" ca="1" si="111">INDIRECT("'"&amp;SUBSTITUTE(OFFSET(AJ121,0-Y121,0,1,1),"'","''")&amp;"'!$R$"&amp;Y121+10)</f>
        <v>1</v>
      </c>
      <c r="AJ121" s="7">
        <f t="shared" ref="AJ121:AJ137" ca="1" si="112">INDIRECT("'"&amp;SUBSTITUTE(OFFSET(AJ121,0-Y121,0,1,1),"'","''")&amp;"'!$Q$"&amp;Y121+10)</f>
        <v>1</v>
      </c>
    </row>
    <row r="122" spans="25:36" x14ac:dyDescent="0.3">
      <c r="Y122">
        <v>3</v>
      </c>
      <c r="Z122" s="7">
        <f t="shared" ca="1" si="104"/>
        <v>2</v>
      </c>
      <c r="AA122" s="7">
        <f t="shared" ca="1" si="105"/>
        <v>2</v>
      </c>
      <c r="AB122" s="8" t="str">
        <f t="shared" ca="1" si="106"/>
        <v>3 Up</v>
      </c>
      <c r="AC122" s="9" t="str">
        <f t="shared" ca="1" si="107"/>
        <v/>
      </c>
      <c r="AD122" s="10">
        <f t="shared" ref="AD122:AD136" ca="1" si="113">IF(AE122="Halved",AD121,IF(AE122=OFFSET(Z122,0-Y122,0,1,1),AD121+1,AD121-1))</f>
        <v>3</v>
      </c>
      <c r="AE122" s="9" t="str">
        <f t="shared" ca="1" si="103"/>
        <v>Neil</v>
      </c>
      <c r="AF122" s="10">
        <f t="shared" ca="1" si="108"/>
        <v>-3</v>
      </c>
      <c r="AG122" s="9" t="str">
        <f t="shared" ca="1" si="109"/>
        <v/>
      </c>
      <c r="AH122" s="11" t="str">
        <f t="shared" ca="1" si="110"/>
        <v>3 Down</v>
      </c>
      <c r="AI122" s="7">
        <f t="shared" ca="1" si="111"/>
        <v>1</v>
      </c>
      <c r="AJ122" s="7">
        <f t="shared" ca="1" si="112"/>
        <v>1</v>
      </c>
    </row>
    <row r="123" spans="25:36" x14ac:dyDescent="0.3">
      <c r="Y123">
        <v>4</v>
      </c>
      <c r="Z123" s="7">
        <f t="shared" ca="1" si="104"/>
        <v>3</v>
      </c>
      <c r="AA123" s="7">
        <f t="shared" ca="1" si="105"/>
        <v>3</v>
      </c>
      <c r="AB123" s="8" t="str">
        <f t="shared" ca="1" si="106"/>
        <v>4 Up</v>
      </c>
      <c r="AC123" s="9" t="str">
        <f t="shared" ca="1" si="107"/>
        <v/>
      </c>
      <c r="AD123" s="10">
        <f t="shared" ca="1" si="113"/>
        <v>4</v>
      </c>
      <c r="AE123" s="9" t="str">
        <f t="shared" ca="1" si="103"/>
        <v>Neil</v>
      </c>
      <c r="AF123" s="10">
        <f t="shared" ca="1" si="108"/>
        <v>-4</v>
      </c>
      <c r="AG123" s="9" t="str">
        <f t="shared" ca="1" si="109"/>
        <v/>
      </c>
      <c r="AH123" s="11" t="str">
        <f t="shared" ca="1" si="110"/>
        <v>4 Down</v>
      </c>
      <c r="AI123" s="7">
        <f t="shared" ca="1" si="111"/>
        <v>1</v>
      </c>
      <c r="AJ123" s="7">
        <f t="shared" ca="1" si="112"/>
        <v>1</v>
      </c>
    </row>
    <row r="124" spans="25:36" x14ac:dyDescent="0.3">
      <c r="Y124">
        <v>5</v>
      </c>
      <c r="Z124" s="7">
        <f t="shared" ca="1" si="104"/>
        <v>1</v>
      </c>
      <c r="AA124" s="7">
        <f t="shared" ca="1" si="105"/>
        <v>1</v>
      </c>
      <c r="AB124" s="8" t="str">
        <f t="shared" ca="1" si="106"/>
        <v>5 Up</v>
      </c>
      <c r="AC124" s="9" t="str">
        <f t="shared" ca="1" si="107"/>
        <v/>
      </c>
      <c r="AD124" s="10">
        <f t="shared" ca="1" si="113"/>
        <v>5</v>
      </c>
      <c r="AE124" s="9" t="str">
        <f t="shared" ca="1" si="103"/>
        <v>Neil</v>
      </c>
      <c r="AF124" s="10">
        <f t="shared" ca="1" si="108"/>
        <v>-5</v>
      </c>
      <c r="AG124" s="9" t="str">
        <f t="shared" ca="1" si="109"/>
        <v/>
      </c>
      <c r="AH124" s="11" t="str">
        <f t="shared" ca="1" si="110"/>
        <v>5 Down</v>
      </c>
      <c r="AI124" s="7">
        <f t="shared" ca="1" si="111"/>
        <v>0</v>
      </c>
      <c r="AJ124" s="7">
        <f t="shared" ca="1" si="112"/>
        <v>0</v>
      </c>
    </row>
    <row r="125" spans="25:36" x14ac:dyDescent="0.3">
      <c r="Y125">
        <v>6</v>
      </c>
      <c r="Z125" s="7">
        <f t="shared" ca="1" si="104"/>
        <v>2</v>
      </c>
      <c r="AA125" s="7">
        <f t="shared" ca="1" si="105"/>
        <v>2</v>
      </c>
      <c r="AB125" s="8" t="str">
        <f t="shared" ca="1" si="106"/>
        <v>5 Up</v>
      </c>
      <c r="AC125" s="9" t="str">
        <f t="shared" ca="1" si="107"/>
        <v/>
      </c>
      <c r="AD125" s="10">
        <f t="shared" ca="1" si="113"/>
        <v>5</v>
      </c>
      <c r="AE125" s="9" t="str">
        <f t="shared" ca="1" si="103"/>
        <v>Halved</v>
      </c>
      <c r="AF125" s="10">
        <f t="shared" ca="1" si="108"/>
        <v>-5</v>
      </c>
      <c r="AG125" s="9" t="str">
        <f t="shared" ca="1" si="109"/>
        <v/>
      </c>
      <c r="AH125" s="11" t="str">
        <f t="shared" ca="1" si="110"/>
        <v>5 Down</v>
      </c>
      <c r="AI125" s="7">
        <f t="shared" ca="1" si="111"/>
        <v>2</v>
      </c>
      <c r="AJ125" s="7">
        <f t="shared" ca="1" si="112"/>
        <v>2</v>
      </c>
    </row>
    <row r="126" spans="25:36" x14ac:dyDescent="0.3">
      <c r="Y126">
        <v>7</v>
      </c>
      <c r="Z126" s="7">
        <f t="shared" ca="1" si="104"/>
        <v>2</v>
      </c>
      <c r="AA126" s="7">
        <f t="shared" ca="1" si="105"/>
        <v>2</v>
      </c>
      <c r="AB126" s="8" t="str">
        <f t="shared" ca="1" si="106"/>
        <v>4 Up</v>
      </c>
      <c r="AC126" s="9" t="str">
        <f t="shared" ca="1" si="107"/>
        <v/>
      </c>
      <c r="AD126" s="10">
        <f t="shared" ca="1" si="113"/>
        <v>4</v>
      </c>
      <c r="AE126" s="9" t="str">
        <f t="shared" ca="1" si="103"/>
        <v>Dermot</v>
      </c>
      <c r="AF126" s="10">
        <f t="shared" ca="1" si="108"/>
        <v>-4</v>
      </c>
      <c r="AG126" s="9" t="str">
        <f t="shared" ca="1" si="109"/>
        <v/>
      </c>
      <c r="AH126" s="11" t="str">
        <f t="shared" ca="1" si="110"/>
        <v>4 Down</v>
      </c>
      <c r="AI126" s="7">
        <f t="shared" ca="1" si="111"/>
        <v>3</v>
      </c>
      <c r="AJ126" s="7">
        <f t="shared" ca="1" si="112"/>
        <v>3</v>
      </c>
    </row>
    <row r="127" spans="25:36" x14ac:dyDescent="0.3">
      <c r="Y127">
        <v>8</v>
      </c>
      <c r="Z127" s="7">
        <f t="shared" ca="1" si="104"/>
        <v>1</v>
      </c>
      <c r="AA127" s="7">
        <f t="shared" ca="1" si="105"/>
        <v>1</v>
      </c>
      <c r="AB127" s="8" t="str">
        <f t="shared" ca="1" si="106"/>
        <v>5 Up</v>
      </c>
      <c r="AC127" s="9" t="str">
        <f t="shared" ca="1" si="107"/>
        <v/>
      </c>
      <c r="AD127" s="10">
        <f t="shared" ca="1" si="113"/>
        <v>5</v>
      </c>
      <c r="AE127" s="9" t="str">
        <f t="shared" ca="1" si="103"/>
        <v>Neil</v>
      </c>
      <c r="AF127" s="10">
        <f t="shared" ca="1" si="108"/>
        <v>-5</v>
      </c>
      <c r="AG127" s="9" t="str">
        <f t="shared" ca="1" si="109"/>
        <v/>
      </c>
      <c r="AH127" s="11" t="str">
        <f t="shared" ca="1" si="110"/>
        <v>5 Down</v>
      </c>
      <c r="AI127" s="7">
        <f t="shared" ca="1" si="111"/>
        <v>0</v>
      </c>
      <c r="AJ127" s="7">
        <f t="shared" ca="1" si="112"/>
        <v>0</v>
      </c>
    </row>
    <row r="128" spans="25:36" x14ac:dyDescent="0.3">
      <c r="Y128">
        <v>9</v>
      </c>
      <c r="Z128" s="7">
        <f t="shared" ca="1" si="104"/>
        <v>3</v>
      </c>
      <c r="AA128" s="7">
        <f t="shared" ca="1" si="105"/>
        <v>3</v>
      </c>
      <c r="AB128" s="8" t="str">
        <f t="shared" ca="1" si="106"/>
        <v>6 Up</v>
      </c>
      <c r="AC128" s="9" t="str">
        <f t="shared" ca="1" si="107"/>
        <v/>
      </c>
      <c r="AD128" s="10">
        <f t="shared" ca="1" si="113"/>
        <v>6</v>
      </c>
      <c r="AE128" s="9" t="str">
        <f t="shared" ca="1" si="103"/>
        <v>Neil</v>
      </c>
      <c r="AF128" s="10">
        <f t="shared" ca="1" si="108"/>
        <v>-6</v>
      </c>
      <c r="AG128" s="9" t="str">
        <f t="shared" ca="1" si="109"/>
        <v/>
      </c>
      <c r="AH128" s="11" t="str">
        <f t="shared" ca="1" si="110"/>
        <v>6 Down</v>
      </c>
      <c r="AI128" s="7">
        <f t="shared" ca="1" si="111"/>
        <v>-1</v>
      </c>
      <c r="AJ128" s="7">
        <f t="shared" ca="1" si="112"/>
        <v>0</v>
      </c>
    </row>
    <row r="129" spans="25:36" x14ac:dyDescent="0.3">
      <c r="Y129">
        <v>10</v>
      </c>
      <c r="Z129" s="7">
        <f t="shared" ca="1" si="104"/>
        <v>3</v>
      </c>
      <c r="AA129" s="7">
        <f t="shared" ca="1" si="105"/>
        <v>3</v>
      </c>
      <c r="AB129" s="8" t="str">
        <f t="shared" ca="1" si="106"/>
        <v>7 Up</v>
      </c>
      <c r="AC129" s="9" t="str">
        <f t="shared" ca="1" si="107"/>
        <v/>
      </c>
      <c r="AD129" s="10">
        <f t="shared" ca="1" si="113"/>
        <v>7</v>
      </c>
      <c r="AE129" s="9" t="str">
        <f t="shared" ca="1" si="103"/>
        <v>Neil</v>
      </c>
      <c r="AF129" s="10">
        <f t="shared" ca="1" si="108"/>
        <v>-7</v>
      </c>
      <c r="AG129" s="9" t="str">
        <f t="shared" ca="1" si="109"/>
        <v/>
      </c>
      <c r="AH129" s="11" t="str">
        <f t="shared" ca="1" si="110"/>
        <v>7 Down</v>
      </c>
      <c r="AI129" s="7">
        <f t="shared" ca="1" si="111"/>
        <v>-1</v>
      </c>
      <c r="AJ129" s="7">
        <f t="shared" ca="1" si="112"/>
        <v>0</v>
      </c>
    </row>
    <row r="130" spans="25:36" x14ac:dyDescent="0.3">
      <c r="Y130">
        <v>11</v>
      </c>
      <c r="Z130" s="7">
        <f t="shared" ca="1" si="104"/>
        <v>1</v>
      </c>
      <c r="AA130" s="7">
        <f t="shared" ca="1" si="105"/>
        <v>1</v>
      </c>
      <c r="AB130" s="8" t="str">
        <f t="shared" ca="1" si="106"/>
        <v>7 Up</v>
      </c>
      <c r="AC130" s="9" t="str">
        <f t="shared" ca="1" si="107"/>
        <v/>
      </c>
      <c r="AD130" s="10">
        <f t="shared" ca="1" si="113"/>
        <v>7</v>
      </c>
      <c r="AE130" s="9" t="str">
        <f t="shared" ca="1" si="103"/>
        <v>Halved</v>
      </c>
      <c r="AF130" s="10">
        <f t="shared" ca="1" si="108"/>
        <v>-7</v>
      </c>
      <c r="AG130" s="9" t="str">
        <f t="shared" ca="1" si="109"/>
        <v/>
      </c>
      <c r="AH130" s="11" t="str">
        <f t="shared" ca="1" si="110"/>
        <v>7 Down</v>
      </c>
      <c r="AI130" s="7">
        <f t="shared" ca="1" si="111"/>
        <v>1</v>
      </c>
      <c r="AJ130" s="7">
        <f t="shared" ca="1" si="112"/>
        <v>1</v>
      </c>
    </row>
    <row r="131" spans="25:36" x14ac:dyDescent="0.3">
      <c r="Y131">
        <v>12</v>
      </c>
      <c r="Z131" s="7">
        <f t="shared" ca="1" si="104"/>
        <v>2</v>
      </c>
      <c r="AA131" s="7">
        <f t="shared" ca="1" si="105"/>
        <v>2</v>
      </c>
      <c r="AB131" s="8" t="str">
        <f t="shared" ca="1" si="106"/>
        <v>6 Up</v>
      </c>
      <c r="AC131" s="9" t="str">
        <f t="shared" ca="1" si="107"/>
        <v/>
      </c>
      <c r="AD131" s="10">
        <f t="shared" ca="1" si="113"/>
        <v>6</v>
      </c>
      <c r="AE131" s="9" t="str">
        <f t="shared" ca="1" si="103"/>
        <v>Dermot</v>
      </c>
      <c r="AF131" s="10">
        <f t="shared" ca="1" si="108"/>
        <v>-6</v>
      </c>
      <c r="AG131" s="9" t="str">
        <f t="shared" ca="1" si="109"/>
        <v/>
      </c>
      <c r="AH131" s="11" t="str">
        <f t="shared" ca="1" si="110"/>
        <v>6 Down</v>
      </c>
      <c r="AI131" s="7">
        <f t="shared" ca="1" si="111"/>
        <v>3</v>
      </c>
      <c r="AJ131" s="7">
        <f t="shared" ca="1" si="112"/>
        <v>3</v>
      </c>
    </row>
    <row r="132" spans="25:36" x14ac:dyDescent="0.3">
      <c r="Y132">
        <v>13</v>
      </c>
      <c r="Z132" s="7">
        <f t="shared" ca="1" si="104"/>
        <v>2</v>
      </c>
      <c r="AA132" s="7">
        <f t="shared" ca="1" si="105"/>
        <v>2</v>
      </c>
      <c r="AB132" s="8" t="str">
        <f t="shared" ca="1" si="106"/>
        <v>Won 7 &amp; 5</v>
      </c>
      <c r="AC132" s="9" t="str">
        <f t="shared" ca="1" si="107"/>
        <v>Result</v>
      </c>
      <c r="AD132" s="10">
        <f t="shared" ca="1" si="113"/>
        <v>7</v>
      </c>
      <c r="AE132" s="9" t="str">
        <f t="shared" ca="1" si="103"/>
        <v>Neil</v>
      </c>
      <c r="AF132" s="10">
        <f t="shared" ca="1" si="108"/>
        <v>-7</v>
      </c>
      <c r="AG132" s="9" t="str">
        <f t="shared" ca="1" si="109"/>
        <v>Result</v>
      </c>
      <c r="AH132" s="11" t="str">
        <f t="shared" ca="1" si="110"/>
        <v>Lost 7 &amp; 5</v>
      </c>
      <c r="AI132" s="7">
        <f t="shared" ca="1" si="111"/>
        <v>1</v>
      </c>
      <c r="AJ132" s="7">
        <f t="shared" ca="1" si="112"/>
        <v>1</v>
      </c>
    </row>
    <row r="133" spans="25:36" x14ac:dyDescent="0.3">
      <c r="Y133">
        <v>14</v>
      </c>
      <c r="Z133" s="7">
        <f t="shared" ca="1" si="104"/>
        <v>2</v>
      </c>
      <c r="AA133" s="7">
        <f t="shared" ca="1" si="105"/>
        <v>2</v>
      </c>
      <c r="AB133" s="8" t="str">
        <f t="shared" ca="1" si="106"/>
        <v/>
      </c>
      <c r="AC133" s="9" t="str">
        <f t="shared" ca="1" si="107"/>
        <v/>
      </c>
      <c r="AD133" s="10">
        <f t="shared" ca="1" si="113"/>
        <v>8</v>
      </c>
      <c r="AE133" s="9" t="str">
        <f t="shared" ca="1" si="103"/>
        <v>Neil</v>
      </c>
      <c r="AF133" s="10">
        <f t="shared" ca="1" si="108"/>
        <v>-8</v>
      </c>
      <c r="AG133" s="9" t="str">
        <f t="shared" ca="1" si="109"/>
        <v/>
      </c>
      <c r="AH133" s="11" t="str">
        <f t="shared" ca="1" si="110"/>
        <v/>
      </c>
      <c r="AI133" s="7">
        <f t="shared" ca="1" si="111"/>
        <v>1</v>
      </c>
      <c r="AJ133" s="7">
        <f t="shared" ca="1" si="112"/>
        <v>1</v>
      </c>
    </row>
    <row r="134" spans="25:36" x14ac:dyDescent="0.3">
      <c r="Y134">
        <v>15</v>
      </c>
      <c r="Z134" s="7">
        <f t="shared" ca="1" si="104"/>
        <v>0</v>
      </c>
      <c r="AA134" s="7">
        <f t="shared" ca="1" si="105"/>
        <v>-1</v>
      </c>
      <c r="AB134" s="8" t="str">
        <f t="shared" ca="1" si="106"/>
        <v/>
      </c>
      <c r="AC134" s="9" t="str">
        <f t="shared" ca="1" si="107"/>
        <v/>
      </c>
      <c r="AD134" s="10">
        <f t="shared" ca="1" si="113"/>
        <v>7</v>
      </c>
      <c r="AE134" s="9" t="str">
        <f t="shared" ca="1" si="103"/>
        <v>Dermot</v>
      </c>
      <c r="AF134" s="10">
        <f t="shared" ca="1" si="108"/>
        <v>-7</v>
      </c>
      <c r="AG134" s="9" t="str">
        <f t="shared" ca="1" si="109"/>
        <v/>
      </c>
      <c r="AH134" s="11" t="str">
        <f t="shared" ca="1" si="110"/>
        <v/>
      </c>
      <c r="AI134" s="7">
        <f t="shared" ca="1" si="111"/>
        <v>2</v>
      </c>
      <c r="AJ134" s="7">
        <f t="shared" ca="1" si="112"/>
        <v>2</v>
      </c>
    </row>
    <row r="135" spans="25:36" x14ac:dyDescent="0.3">
      <c r="Y135">
        <v>16</v>
      </c>
      <c r="Z135" s="7">
        <f t="shared" ca="1" si="104"/>
        <v>2</v>
      </c>
      <c r="AA135" s="7">
        <f t="shared" ca="1" si="105"/>
        <v>2</v>
      </c>
      <c r="AB135" s="8" t="str">
        <f t="shared" ca="1" si="106"/>
        <v/>
      </c>
      <c r="AC135" s="9" t="str">
        <f t="shared" ca="1" si="107"/>
        <v/>
      </c>
      <c r="AD135" s="10">
        <f t="shared" ca="1" si="113"/>
        <v>8</v>
      </c>
      <c r="AE135" s="9" t="str">
        <f t="shared" ca="1" si="103"/>
        <v>Neil</v>
      </c>
      <c r="AF135" s="10">
        <f t="shared" ca="1" si="108"/>
        <v>-8</v>
      </c>
      <c r="AG135" s="9" t="str">
        <f t="shared" ca="1" si="109"/>
        <v/>
      </c>
      <c r="AH135" s="11" t="str">
        <f t="shared" ca="1" si="110"/>
        <v/>
      </c>
      <c r="AI135" s="7">
        <f t="shared" ca="1" si="111"/>
        <v>0</v>
      </c>
      <c r="AJ135" s="7">
        <f t="shared" ca="1" si="112"/>
        <v>0</v>
      </c>
    </row>
    <row r="136" spans="25:36" x14ac:dyDescent="0.3">
      <c r="Y136">
        <v>17</v>
      </c>
      <c r="Z136" s="7">
        <f t="shared" ca="1" si="104"/>
        <v>2</v>
      </c>
      <c r="AA136" s="7">
        <f t="shared" ca="1" si="105"/>
        <v>2</v>
      </c>
      <c r="AB136" s="8" t="str">
        <f t="shared" ca="1" si="106"/>
        <v/>
      </c>
      <c r="AC136" s="9" t="str">
        <f t="shared" ca="1" si="107"/>
        <v/>
      </c>
      <c r="AD136" s="10">
        <f t="shared" ca="1" si="113"/>
        <v>8</v>
      </c>
      <c r="AE136" s="9" t="str">
        <f t="shared" ca="1" si="103"/>
        <v>Halved</v>
      </c>
      <c r="AF136" s="10">
        <f t="shared" ca="1" si="108"/>
        <v>-8</v>
      </c>
      <c r="AG136" s="9" t="str">
        <f t="shared" ca="1" si="109"/>
        <v/>
      </c>
      <c r="AH136" s="11" t="str">
        <f t="shared" ca="1" si="110"/>
        <v/>
      </c>
      <c r="AI136" s="7">
        <f t="shared" ca="1" si="111"/>
        <v>2</v>
      </c>
      <c r="AJ136" s="7">
        <f t="shared" ca="1" si="112"/>
        <v>2</v>
      </c>
    </row>
    <row r="137" spans="25:36" x14ac:dyDescent="0.3">
      <c r="Y137">
        <v>18</v>
      </c>
      <c r="Z137" s="7">
        <f t="shared" ca="1" si="104"/>
        <v>0</v>
      </c>
      <c r="AA137" s="7">
        <f t="shared" ca="1" si="105"/>
        <v>0</v>
      </c>
      <c r="AB137" s="8" t="str">
        <f ca="1">IF(OR(LEFT(AB136,3)="Won",LEFT(AB136,4)="Lost",AB136=""),"",IF(AD137=0,"Halved",IF(AD137&gt;(18-Y137),"Won "&amp;AD137&amp;" Up",IF(AD137&lt;(Y137-18),"Lost "&amp;-AD137&amp;" Down",IF(AD137&gt;0,AD137&amp;" Up",-AD137&amp;" Down")))))</f>
        <v/>
      </c>
      <c r="AC137" s="9" t="str">
        <f ca="1">IF(OR(LEFT(AB137,3)="Won",LEFT(AB137,4)="Lost",AB137="Halved"),"Result","")</f>
        <v/>
      </c>
      <c r="AD137" s="10">
        <f ca="1">IF(AE137="Halved",AD136,IF(AE137=OFFSET(Z137,0-Y137,0,1,1),AD136+1,AD136-1))</f>
        <v>8</v>
      </c>
      <c r="AE137" s="9" t="str">
        <f t="shared" ca="1" si="103"/>
        <v>Halved</v>
      </c>
      <c r="AF137" s="10">
        <f t="shared" ca="1" si="108"/>
        <v>-8</v>
      </c>
      <c r="AG137" s="9" t="str">
        <f t="shared" ca="1" si="109"/>
        <v/>
      </c>
      <c r="AH137" s="11" t="str">
        <f ca="1">IF(OR(LEFT(AH136,3)="Won",LEFT(AH136,4)="Lost",AH136=""),"",IF(AF137=0,"Halved",IF(AF137&gt;(18-Y137),"Won "&amp;AF137&amp;" Up",IF(AF137&lt;(Y137-18),"Lost "&amp;-AF137&amp;" Down",IF(AF137&gt;0,AF137&amp;" Up",-AF137&amp;" Down")))))</f>
        <v/>
      </c>
      <c r="AI137" s="7">
        <f t="shared" ca="1" si="111"/>
        <v>0</v>
      </c>
      <c r="AJ137" s="7">
        <f t="shared" ca="1" si="112"/>
        <v>0</v>
      </c>
    </row>
    <row r="138" spans="25:36" x14ac:dyDescent="0.3">
      <c r="Y138" s="213" t="s">
        <v>46</v>
      </c>
      <c r="Z138" s="213"/>
      <c r="AA138" s="12"/>
      <c r="AB138" s="13" t="str">
        <f ca="1">INDEX(AB120:AC137,MATCH("Result",AC120:AC137,),1)</f>
        <v>Won 7 &amp; 5</v>
      </c>
      <c r="AC138" s="14"/>
      <c r="AD138" s="15">
        <f ca="1">IF(AD137=0,0.5,IF(AD137&gt;0,1,0))</f>
        <v>1</v>
      </c>
      <c r="AE138" s="15"/>
      <c r="AF138" s="15">
        <f ca="1">IF(AF137=0,0.5,IF(AF137&gt;0,1,0))</f>
        <v>0</v>
      </c>
      <c r="AG138" s="14"/>
      <c r="AH138" s="16" t="str">
        <f ca="1">INDEX(AG120:AH137,MATCH("Result",AG120:AG137,),2)</f>
        <v>Lost 7 &amp; 5</v>
      </c>
      <c r="AI138" s="12"/>
      <c r="AJ138" s="12"/>
    </row>
    <row r="139" spans="25:36" x14ac:dyDescent="0.3">
      <c r="Z139" s="7"/>
      <c r="AA139" s="7"/>
      <c r="AB139" s="7"/>
      <c r="AC139" s="7"/>
      <c r="AE139" s="7"/>
      <c r="AG139" s="7"/>
      <c r="AH139" s="7"/>
      <c r="AI139" s="7"/>
      <c r="AJ139" s="7"/>
    </row>
    <row r="140" spans="25:36" x14ac:dyDescent="0.3">
      <c r="Z140" s="7"/>
      <c r="AA140" s="7"/>
      <c r="AB140" s="7"/>
      <c r="AC140" s="7"/>
      <c r="AE140" s="7"/>
      <c r="AG140" s="7"/>
      <c r="AH140" s="7"/>
      <c r="AI140" s="7"/>
      <c r="AJ140" s="7"/>
    </row>
    <row r="141" spans="25:36" x14ac:dyDescent="0.3">
      <c r="Y141" s="212" t="s">
        <v>57</v>
      </c>
      <c r="Z141" s="212"/>
      <c r="AA141" s="212"/>
      <c r="AB141" s="212"/>
      <c r="AC141" s="212"/>
      <c r="AD141" s="212"/>
      <c r="AE141" s="212"/>
      <c r="AF141" s="212"/>
      <c r="AG141" s="212"/>
      <c r="AH141" s="212"/>
      <c r="AI141" s="212"/>
      <c r="AJ141" s="212"/>
    </row>
    <row r="142" spans="25:36" x14ac:dyDescent="0.3">
      <c r="Y142" s="4" t="s">
        <v>44</v>
      </c>
      <c r="Z142" s="5" t="str">
        <f>A19</f>
        <v>Jeff</v>
      </c>
      <c r="AA142" s="6" t="s">
        <v>67</v>
      </c>
      <c r="AB142" s="6" t="s">
        <v>47</v>
      </c>
      <c r="AC142" s="6" t="s">
        <v>46</v>
      </c>
      <c r="AD142" s="4" t="s">
        <v>17</v>
      </c>
      <c r="AE142" s="6" t="s">
        <v>66</v>
      </c>
      <c r="AF142" s="4" t="s">
        <v>17</v>
      </c>
      <c r="AG142" s="6" t="s">
        <v>46</v>
      </c>
      <c r="AH142" s="6" t="s">
        <v>47</v>
      </c>
      <c r="AI142" s="6" t="s">
        <v>67</v>
      </c>
      <c r="AJ142" s="5" t="str">
        <f>I19</f>
        <v>Alan</v>
      </c>
    </row>
    <row r="143" spans="25:36" x14ac:dyDescent="0.3">
      <c r="Y143">
        <v>1</v>
      </c>
      <c r="Z143" s="7">
        <f ca="1">INDIRECT("'"&amp;SUBSTITUTE(OFFSET(Z143,0-Y143,0,1,1),"'","''")&amp;"'!$Q$"&amp;Y143+10)</f>
        <v>0</v>
      </c>
      <c r="AA143" s="7">
        <f ca="1">INDIRECT("'"&amp;SUBSTITUTE(OFFSET(Z143,0-Y143,0,1,1),"'","''")&amp;"'!$R$"&amp;Y143+10)</f>
        <v>0</v>
      </c>
      <c r="AB143" s="8" t="str">
        <f ca="1">IF(OR(LEFT(AB142,3)="Won",LEFT(AB142,4)="Lost",AB142=""),"",IF(AD143=0,"All Square",IF(AD143&gt;(18-Y143),"Won "&amp;AD143&amp;" &amp; "&amp;(18-Y143),IF(AD143&lt;(Y143-18),"Lost "&amp;-AD143&amp;" &amp; "&amp;(18-Y143),IF(AD143&gt;0,AD143&amp;" Up",-AD143&amp;" Down")))))</f>
        <v>1 Down</v>
      </c>
      <c r="AC143" s="9" t="str">
        <f ca="1">IF(OR(LEFT(AB143,3)="Won",LEFT(AB143,4)="Lost",AB143="Halved"),"Result","")</f>
        <v/>
      </c>
      <c r="AD143" s="10">
        <f ca="1">IF(AE143="Halved",0,IF(AE143=OFFSET(Z143,0-Y143,0,1,1),1,-1))</f>
        <v>-1</v>
      </c>
      <c r="AE143" s="9" t="str">
        <f t="shared" ref="AE143:AE160" ca="1" si="114">IF(Z143=AJ143,"Halved",IF(Z143&gt;AJ143,OFFSET(Z143,0-Y143,0,1,1),OFFSET(AJ143,0-Y143,0,1,1)))</f>
        <v>Alan</v>
      </c>
      <c r="AF143" s="10">
        <f ca="1">IF(AE143="Halved",0,IF(AE143=OFFSET(AJ143,0-Y143,0,1,1),1,-1))</f>
        <v>1</v>
      </c>
      <c r="AG143" s="9" t="str">
        <f ca="1">IF(OR(LEFT(AH143,3)="Won",LEFT(AH143,4)="Lost",AH143="Halved"),"Result","")</f>
        <v/>
      </c>
      <c r="AH143" s="11" t="str">
        <f ca="1">IF(OR(LEFT(AH142,3)="Won",LEFT(AH142,4)="Lost",AH142=""),"",IF(AF143=0,"All Square",IF(AF143&gt;(18-Y143),"Won "&amp;AF143&amp;" &amp; "&amp;(18-Y143),IF(AF143&lt;(Y143-18),"Lost "&amp;-AF143&amp;" &amp; "&amp;(18-Y143),IF(AF143&gt;0,AF143&amp;" Up",-AF143&amp;" Down")))))</f>
        <v>1 Up</v>
      </c>
      <c r="AI143" s="7">
        <f ca="1">INDIRECT("'"&amp;SUBSTITUTE(OFFSET(AJ143,0-Y143,0,1,1),"'","''")&amp;"'!$R$"&amp;Y143+10)</f>
        <v>1</v>
      </c>
      <c r="AJ143" s="7">
        <f ca="1">INDIRECT("'"&amp;SUBSTITUTE(OFFSET(AJ143,0-Y143,0,1,1),"'","''")&amp;"'!$Q$"&amp;Y143+10)</f>
        <v>1</v>
      </c>
    </row>
    <row r="144" spans="25:36" x14ac:dyDescent="0.3">
      <c r="Y144">
        <v>2</v>
      </c>
      <c r="Z144" s="7">
        <f t="shared" ref="Z144:Z160" ca="1" si="115">INDIRECT("'"&amp;SUBSTITUTE(OFFSET(Z144,0-Y144,0,1,1),"'","''")&amp;"'!$Q$"&amp;Y144+10)</f>
        <v>0</v>
      </c>
      <c r="AA144" s="7">
        <f t="shared" ref="AA144:AA160" ca="1" si="116">INDIRECT("'"&amp;SUBSTITUTE(OFFSET(Z144,0-Y144,0,1,1),"'","''")&amp;"'!$R$"&amp;Y144+10)</f>
        <v>-2</v>
      </c>
      <c r="AB144" s="8" t="str">
        <f t="shared" ref="AB144:AB159" ca="1" si="117">IF(OR(LEFT(AB143,3)="Won",LEFT(AB143,4)="Lost",AB143=""),"",IF(AD144=0,"All Square",IF(AD144&gt;(18-Y144),"Won "&amp;AD144&amp;" &amp; "&amp;(18-Y144),IF(AD144&lt;(Y144-18),"Lost "&amp;-AD144&amp;" &amp; "&amp;(18-Y144),IF(AD144&gt;0,AD144&amp;" Up",-AD144&amp;" Down")))))</f>
        <v>2 Down</v>
      </c>
      <c r="AC144" s="9" t="str">
        <f t="shared" ref="AC144:AC159" ca="1" si="118">IF(OR(LEFT(AB144,3)="Won",LEFT(AB144,4)="Lost",AB144="Halved"),"Result","")</f>
        <v/>
      </c>
      <c r="AD144" s="10">
        <f ca="1">IF(AE144="Halved",AD143,IF(AE144=OFFSET(Z144,0-Y144,0,1,1),AD143+1,AD143-1))</f>
        <v>-2</v>
      </c>
      <c r="AE144" s="9" t="str">
        <f t="shared" ca="1" si="114"/>
        <v>Alan</v>
      </c>
      <c r="AF144" s="10">
        <f t="shared" ref="AF144:AF160" ca="1" si="119">IF(AE144="Halved",AF143,IF(AE144=OFFSET(AJ144,0-Y144,0,1,1),AF143+1,AF143-1))</f>
        <v>2</v>
      </c>
      <c r="AG144" s="9" t="str">
        <f t="shared" ref="AG144:AG160" ca="1" si="120">IF(OR(LEFT(AH144,3)="Won",LEFT(AH144,4)="Lost",AH144="Halved"),"Result","")</f>
        <v/>
      </c>
      <c r="AH144" s="11" t="str">
        <f t="shared" ref="AH144:AH159" ca="1" si="121">IF(OR(LEFT(AH143,3)="Won",LEFT(AH143,4)="Lost",AH143=""),"",IF(AF144=0,"All Square",IF(AF144&gt;(18-Y144),"Won "&amp;AF144&amp;" &amp; "&amp;(18-Y144),IF(AF144&lt;(Y144-18),"Lost "&amp;-AF144&amp;" &amp; "&amp;(18-Y144),IF(AF144&gt;0,AF144&amp;" Up",-AF144&amp;" Down")))))</f>
        <v>2 Up</v>
      </c>
      <c r="AI144" s="7">
        <f t="shared" ref="AI144:AI160" ca="1" si="122">INDIRECT("'"&amp;SUBSTITUTE(OFFSET(AJ144,0-Y144,0,1,1),"'","''")&amp;"'!$R$"&amp;Y144+10)</f>
        <v>1</v>
      </c>
      <c r="AJ144" s="7">
        <f t="shared" ref="AJ144:AJ160" ca="1" si="123">INDIRECT("'"&amp;SUBSTITUTE(OFFSET(AJ144,0-Y144,0,1,1),"'","''")&amp;"'!$Q$"&amp;Y144+10)</f>
        <v>1</v>
      </c>
    </row>
    <row r="145" spans="25:36" x14ac:dyDescent="0.3">
      <c r="Y145">
        <v>3</v>
      </c>
      <c r="Z145" s="7">
        <f t="shared" ca="1" si="115"/>
        <v>1</v>
      </c>
      <c r="AA145" s="7">
        <f t="shared" ca="1" si="116"/>
        <v>1</v>
      </c>
      <c r="AB145" s="8" t="str">
        <f t="shared" ca="1" si="117"/>
        <v>2 Down</v>
      </c>
      <c r="AC145" s="9" t="str">
        <f t="shared" ca="1" si="118"/>
        <v/>
      </c>
      <c r="AD145" s="10">
        <f t="shared" ref="AD145:AD159" ca="1" si="124">IF(AE145="Halved",AD144,IF(AE145=OFFSET(Z145,0-Y145,0,1,1),AD144+1,AD144-1))</f>
        <v>-2</v>
      </c>
      <c r="AE145" s="9" t="str">
        <f t="shared" ca="1" si="114"/>
        <v>Halved</v>
      </c>
      <c r="AF145" s="10">
        <f t="shared" ca="1" si="119"/>
        <v>2</v>
      </c>
      <c r="AG145" s="9" t="str">
        <f t="shared" ca="1" si="120"/>
        <v/>
      </c>
      <c r="AH145" s="11" t="str">
        <f t="shared" ca="1" si="121"/>
        <v>2 Up</v>
      </c>
      <c r="AI145" s="7">
        <f t="shared" ca="1" si="122"/>
        <v>1</v>
      </c>
      <c r="AJ145" s="7">
        <f t="shared" ca="1" si="123"/>
        <v>1</v>
      </c>
    </row>
    <row r="146" spans="25:36" x14ac:dyDescent="0.3">
      <c r="Y146">
        <v>4</v>
      </c>
      <c r="Z146" s="7">
        <f t="shared" ca="1" si="115"/>
        <v>3</v>
      </c>
      <c r="AA146" s="7">
        <f t="shared" ca="1" si="116"/>
        <v>3</v>
      </c>
      <c r="AB146" s="8" t="str">
        <f t="shared" ca="1" si="117"/>
        <v>1 Down</v>
      </c>
      <c r="AC146" s="9" t="str">
        <f t="shared" ca="1" si="118"/>
        <v/>
      </c>
      <c r="AD146" s="10">
        <f t="shared" ca="1" si="124"/>
        <v>-1</v>
      </c>
      <c r="AE146" s="9" t="str">
        <f t="shared" ca="1" si="114"/>
        <v>Jeff</v>
      </c>
      <c r="AF146" s="10">
        <f t="shared" ca="1" si="119"/>
        <v>1</v>
      </c>
      <c r="AG146" s="9" t="str">
        <f t="shared" ca="1" si="120"/>
        <v/>
      </c>
      <c r="AH146" s="11" t="str">
        <f t="shared" ca="1" si="121"/>
        <v>1 Up</v>
      </c>
      <c r="AI146" s="7">
        <f t="shared" ca="1" si="122"/>
        <v>2</v>
      </c>
      <c r="AJ146" s="7">
        <f t="shared" ca="1" si="123"/>
        <v>2</v>
      </c>
    </row>
    <row r="147" spans="25:36" x14ac:dyDescent="0.3">
      <c r="Y147">
        <v>5</v>
      </c>
      <c r="Z147" s="7">
        <f t="shared" ca="1" si="115"/>
        <v>1</v>
      </c>
      <c r="AA147" s="7">
        <f t="shared" ca="1" si="116"/>
        <v>1</v>
      </c>
      <c r="AB147" s="8" t="str">
        <f t="shared" ca="1" si="117"/>
        <v>2 Down</v>
      </c>
      <c r="AC147" s="9" t="str">
        <f t="shared" ca="1" si="118"/>
        <v/>
      </c>
      <c r="AD147" s="10">
        <f t="shared" ca="1" si="124"/>
        <v>-2</v>
      </c>
      <c r="AE147" s="9" t="str">
        <f t="shared" ca="1" si="114"/>
        <v>Alan</v>
      </c>
      <c r="AF147" s="10">
        <f t="shared" ca="1" si="119"/>
        <v>2</v>
      </c>
      <c r="AG147" s="9" t="str">
        <f t="shared" ca="1" si="120"/>
        <v/>
      </c>
      <c r="AH147" s="11" t="str">
        <f t="shared" ca="1" si="121"/>
        <v>2 Up</v>
      </c>
      <c r="AI147" s="7">
        <f t="shared" ca="1" si="122"/>
        <v>2</v>
      </c>
      <c r="AJ147" s="7">
        <f t="shared" ca="1" si="123"/>
        <v>2</v>
      </c>
    </row>
    <row r="148" spans="25:36" x14ac:dyDescent="0.3">
      <c r="Y148">
        <v>6</v>
      </c>
      <c r="Z148" s="7">
        <f t="shared" ca="1" si="115"/>
        <v>0</v>
      </c>
      <c r="AA148" s="7">
        <f t="shared" ca="1" si="116"/>
        <v>0</v>
      </c>
      <c r="AB148" s="8" t="str">
        <f t="shared" ca="1" si="117"/>
        <v>3 Down</v>
      </c>
      <c r="AC148" s="9" t="str">
        <f t="shared" ca="1" si="118"/>
        <v/>
      </c>
      <c r="AD148" s="10">
        <f t="shared" ca="1" si="124"/>
        <v>-3</v>
      </c>
      <c r="AE148" s="9" t="str">
        <f t="shared" ca="1" si="114"/>
        <v>Alan</v>
      </c>
      <c r="AF148" s="10">
        <f t="shared" ca="1" si="119"/>
        <v>3</v>
      </c>
      <c r="AG148" s="9" t="str">
        <f t="shared" ca="1" si="120"/>
        <v/>
      </c>
      <c r="AH148" s="11" t="str">
        <f t="shared" ca="1" si="121"/>
        <v>3 Up</v>
      </c>
      <c r="AI148" s="7">
        <f t="shared" ca="1" si="122"/>
        <v>1</v>
      </c>
      <c r="AJ148" s="7">
        <f t="shared" ca="1" si="123"/>
        <v>1</v>
      </c>
    </row>
    <row r="149" spans="25:36" x14ac:dyDescent="0.3">
      <c r="Y149">
        <v>7</v>
      </c>
      <c r="Z149" s="7">
        <f t="shared" ca="1" si="115"/>
        <v>3</v>
      </c>
      <c r="AA149" s="7">
        <f t="shared" ca="1" si="116"/>
        <v>3</v>
      </c>
      <c r="AB149" s="8" t="str">
        <f t="shared" ca="1" si="117"/>
        <v>2 Down</v>
      </c>
      <c r="AC149" s="9" t="str">
        <f t="shared" ca="1" si="118"/>
        <v/>
      </c>
      <c r="AD149" s="10">
        <f t="shared" ca="1" si="124"/>
        <v>-2</v>
      </c>
      <c r="AE149" s="9" t="str">
        <f t="shared" ca="1" si="114"/>
        <v>Jeff</v>
      </c>
      <c r="AF149" s="10">
        <f t="shared" ca="1" si="119"/>
        <v>2</v>
      </c>
      <c r="AG149" s="9" t="str">
        <f t="shared" ca="1" si="120"/>
        <v/>
      </c>
      <c r="AH149" s="11" t="str">
        <f t="shared" ca="1" si="121"/>
        <v>2 Up</v>
      </c>
      <c r="AI149" s="7">
        <f t="shared" ca="1" si="122"/>
        <v>-1</v>
      </c>
      <c r="AJ149" s="7">
        <f t="shared" ca="1" si="123"/>
        <v>0</v>
      </c>
    </row>
    <row r="150" spans="25:36" x14ac:dyDescent="0.3">
      <c r="Y150">
        <v>8</v>
      </c>
      <c r="Z150" s="7">
        <f t="shared" ca="1" si="115"/>
        <v>2</v>
      </c>
      <c r="AA150" s="7">
        <f t="shared" ca="1" si="116"/>
        <v>2</v>
      </c>
      <c r="AB150" s="8" t="str">
        <f t="shared" ca="1" si="117"/>
        <v>2 Down</v>
      </c>
      <c r="AC150" s="9" t="str">
        <f t="shared" ca="1" si="118"/>
        <v/>
      </c>
      <c r="AD150" s="10">
        <f t="shared" ca="1" si="124"/>
        <v>-2</v>
      </c>
      <c r="AE150" s="9" t="str">
        <f t="shared" ca="1" si="114"/>
        <v>Halved</v>
      </c>
      <c r="AF150" s="10">
        <f t="shared" ca="1" si="119"/>
        <v>2</v>
      </c>
      <c r="AG150" s="9" t="str">
        <f t="shared" ca="1" si="120"/>
        <v/>
      </c>
      <c r="AH150" s="11" t="str">
        <f t="shared" ca="1" si="121"/>
        <v>2 Up</v>
      </c>
      <c r="AI150" s="7">
        <f t="shared" ca="1" si="122"/>
        <v>2</v>
      </c>
      <c r="AJ150" s="7">
        <f t="shared" ca="1" si="123"/>
        <v>2</v>
      </c>
    </row>
    <row r="151" spans="25:36" x14ac:dyDescent="0.3">
      <c r="Y151">
        <v>9</v>
      </c>
      <c r="Z151" s="7">
        <f t="shared" ca="1" si="115"/>
        <v>3</v>
      </c>
      <c r="AA151" s="7">
        <f t="shared" ca="1" si="116"/>
        <v>3</v>
      </c>
      <c r="AB151" s="8" t="str">
        <f t="shared" ca="1" si="117"/>
        <v>1 Down</v>
      </c>
      <c r="AC151" s="9" t="str">
        <f t="shared" ca="1" si="118"/>
        <v/>
      </c>
      <c r="AD151" s="10">
        <f t="shared" ca="1" si="124"/>
        <v>-1</v>
      </c>
      <c r="AE151" s="9" t="str">
        <f t="shared" ca="1" si="114"/>
        <v>Jeff</v>
      </c>
      <c r="AF151" s="10">
        <f t="shared" ca="1" si="119"/>
        <v>1</v>
      </c>
      <c r="AG151" s="9" t="str">
        <f t="shared" ca="1" si="120"/>
        <v/>
      </c>
      <c r="AH151" s="11" t="str">
        <f t="shared" ca="1" si="121"/>
        <v>1 Up</v>
      </c>
      <c r="AI151" s="7">
        <f t="shared" ca="1" si="122"/>
        <v>1</v>
      </c>
      <c r="AJ151" s="7">
        <f t="shared" ca="1" si="123"/>
        <v>1</v>
      </c>
    </row>
    <row r="152" spans="25:36" x14ac:dyDescent="0.3">
      <c r="Y152">
        <v>10</v>
      </c>
      <c r="Z152" s="7">
        <f t="shared" ca="1" si="115"/>
        <v>0</v>
      </c>
      <c r="AA152" s="7">
        <f t="shared" ca="1" si="116"/>
        <v>0</v>
      </c>
      <c r="AB152" s="8" t="str">
        <f t="shared" ca="1" si="117"/>
        <v>2 Down</v>
      </c>
      <c r="AC152" s="9" t="str">
        <f t="shared" ca="1" si="118"/>
        <v/>
      </c>
      <c r="AD152" s="10">
        <f t="shared" ca="1" si="124"/>
        <v>-2</v>
      </c>
      <c r="AE152" s="9" t="str">
        <f t="shared" ca="1" si="114"/>
        <v>Alan</v>
      </c>
      <c r="AF152" s="10">
        <f t="shared" ca="1" si="119"/>
        <v>2</v>
      </c>
      <c r="AG152" s="9" t="str">
        <f t="shared" ca="1" si="120"/>
        <v/>
      </c>
      <c r="AH152" s="11" t="str">
        <f t="shared" ca="1" si="121"/>
        <v>2 Up</v>
      </c>
      <c r="AI152" s="7">
        <f t="shared" ca="1" si="122"/>
        <v>1</v>
      </c>
      <c r="AJ152" s="7">
        <f t="shared" ca="1" si="123"/>
        <v>1</v>
      </c>
    </row>
    <row r="153" spans="25:36" x14ac:dyDescent="0.3">
      <c r="Y153">
        <v>11</v>
      </c>
      <c r="Z153" s="7">
        <f t="shared" ca="1" si="115"/>
        <v>0</v>
      </c>
      <c r="AA153" s="7">
        <f t="shared" ca="1" si="116"/>
        <v>0</v>
      </c>
      <c r="AB153" s="8" t="str">
        <f t="shared" ca="1" si="117"/>
        <v>3 Down</v>
      </c>
      <c r="AC153" s="9" t="str">
        <f t="shared" ca="1" si="118"/>
        <v/>
      </c>
      <c r="AD153" s="10">
        <f t="shared" ca="1" si="124"/>
        <v>-3</v>
      </c>
      <c r="AE153" s="9" t="str">
        <f t="shared" ca="1" si="114"/>
        <v>Alan</v>
      </c>
      <c r="AF153" s="10">
        <f t="shared" ca="1" si="119"/>
        <v>3</v>
      </c>
      <c r="AG153" s="9" t="str">
        <f t="shared" ca="1" si="120"/>
        <v/>
      </c>
      <c r="AH153" s="11" t="str">
        <f t="shared" ca="1" si="121"/>
        <v>3 Up</v>
      </c>
      <c r="AI153" s="7">
        <f t="shared" ca="1" si="122"/>
        <v>1</v>
      </c>
      <c r="AJ153" s="7">
        <f t="shared" ca="1" si="123"/>
        <v>1</v>
      </c>
    </row>
    <row r="154" spans="25:36" x14ac:dyDescent="0.3">
      <c r="Y154">
        <v>12</v>
      </c>
      <c r="Z154" s="7">
        <f t="shared" ca="1" si="115"/>
        <v>0</v>
      </c>
      <c r="AA154" s="7">
        <f t="shared" ca="1" si="116"/>
        <v>0</v>
      </c>
      <c r="AB154" s="8" t="str">
        <f t="shared" ca="1" si="117"/>
        <v>4 Down</v>
      </c>
      <c r="AC154" s="9" t="str">
        <f t="shared" ca="1" si="118"/>
        <v/>
      </c>
      <c r="AD154" s="10">
        <f t="shared" ca="1" si="124"/>
        <v>-4</v>
      </c>
      <c r="AE154" s="9" t="str">
        <f t="shared" ca="1" si="114"/>
        <v>Alan</v>
      </c>
      <c r="AF154" s="10">
        <f t="shared" ca="1" si="119"/>
        <v>4</v>
      </c>
      <c r="AG154" s="9" t="str">
        <f t="shared" ca="1" si="120"/>
        <v/>
      </c>
      <c r="AH154" s="11" t="str">
        <f t="shared" ca="1" si="121"/>
        <v>4 Up</v>
      </c>
      <c r="AI154" s="7">
        <f t="shared" ca="1" si="122"/>
        <v>2</v>
      </c>
      <c r="AJ154" s="7">
        <f t="shared" ca="1" si="123"/>
        <v>2</v>
      </c>
    </row>
    <row r="155" spans="25:36" x14ac:dyDescent="0.3">
      <c r="Y155">
        <v>13</v>
      </c>
      <c r="Z155" s="7">
        <f t="shared" ca="1" si="115"/>
        <v>2</v>
      </c>
      <c r="AA155" s="7">
        <f t="shared" ca="1" si="116"/>
        <v>2</v>
      </c>
      <c r="AB155" s="8" t="str">
        <f t="shared" ca="1" si="117"/>
        <v>4 Down</v>
      </c>
      <c r="AC155" s="9" t="str">
        <f t="shared" ca="1" si="118"/>
        <v/>
      </c>
      <c r="AD155" s="10">
        <f t="shared" ca="1" si="124"/>
        <v>-4</v>
      </c>
      <c r="AE155" s="9" t="str">
        <f t="shared" ca="1" si="114"/>
        <v>Halved</v>
      </c>
      <c r="AF155" s="10">
        <f t="shared" ca="1" si="119"/>
        <v>4</v>
      </c>
      <c r="AG155" s="9" t="str">
        <f t="shared" ca="1" si="120"/>
        <v/>
      </c>
      <c r="AH155" s="11" t="str">
        <f t="shared" ca="1" si="121"/>
        <v>4 Up</v>
      </c>
      <c r="AI155" s="7">
        <f t="shared" ca="1" si="122"/>
        <v>2</v>
      </c>
      <c r="AJ155" s="7">
        <f t="shared" ca="1" si="123"/>
        <v>2</v>
      </c>
    </row>
    <row r="156" spans="25:36" x14ac:dyDescent="0.3">
      <c r="Y156">
        <v>14</v>
      </c>
      <c r="Z156" s="7">
        <f t="shared" ca="1" si="115"/>
        <v>0</v>
      </c>
      <c r="AA156" s="7">
        <f t="shared" ca="1" si="116"/>
        <v>0</v>
      </c>
      <c r="AB156" s="8" t="str">
        <f t="shared" ca="1" si="117"/>
        <v>Lost 5 &amp; 4</v>
      </c>
      <c r="AC156" s="9" t="str">
        <f t="shared" ca="1" si="118"/>
        <v>Result</v>
      </c>
      <c r="AD156" s="10">
        <f t="shared" ca="1" si="124"/>
        <v>-5</v>
      </c>
      <c r="AE156" s="9" t="str">
        <f t="shared" ca="1" si="114"/>
        <v>Alan</v>
      </c>
      <c r="AF156" s="10">
        <f t="shared" ca="1" si="119"/>
        <v>5</v>
      </c>
      <c r="AG156" s="9" t="str">
        <f t="shared" ca="1" si="120"/>
        <v>Result</v>
      </c>
      <c r="AH156" s="11" t="str">
        <f t="shared" ca="1" si="121"/>
        <v>Won 5 &amp; 4</v>
      </c>
      <c r="AI156" s="7">
        <f t="shared" ca="1" si="122"/>
        <v>2</v>
      </c>
      <c r="AJ156" s="7">
        <f t="shared" ca="1" si="123"/>
        <v>2</v>
      </c>
    </row>
    <row r="157" spans="25:36" x14ac:dyDescent="0.3">
      <c r="Y157">
        <v>15</v>
      </c>
      <c r="Z157" s="7">
        <f t="shared" ca="1" si="115"/>
        <v>3</v>
      </c>
      <c r="AA157" s="7">
        <f t="shared" ca="1" si="116"/>
        <v>3</v>
      </c>
      <c r="AB157" s="8" t="str">
        <f t="shared" ca="1" si="117"/>
        <v/>
      </c>
      <c r="AC157" s="9" t="str">
        <f t="shared" ca="1" si="118"/>
        <v/>
      </c>
      <c r="AD157" s="10">
        <f t="shared" ca="1" si="124"/>
        <v>-4</v>
      </c>
      <c r="AE157" s="9" t="str">
        <f t="shared" ca="1" si="114"/>
        <v>Jeff</v>
      </c>
      <c r="AF157" s="10">
        <f t="shared" ca="1" si="119"/>
        <v>4</v>
      </c>
      <c r="AG157" s="9" t="str">
        <f t="shared" ca="1" si="120"/>
        <v/>
      </c>
      <c r="AH157" s="11" t="str">
        <f t="shared" ca="1" si="121"/>
        <v/>
      </c>
      <c r="AI157" s="7">
        <f t="shared" ca="1" si="122"/>
        <v>2</v>
      </c>
      <c r="AJ157" s="7">
        <f t="shared" ca="1" si="123"/>
        <v>2</v>
      </c>
    </row>
    <row r="158" spans="25:36" x14ac:dyDescent="0.3">
      <c r="Y158">
        <v>16</v>
      </c>
      <c r="Z158" s="7">
        <f t="shared" ca="1" si="115"/>
        <v>1</v>
      </c>
      <c r="AA158" s="7">
        <f t="shared" ca="1" si="116"/>
        <v>1</v>
      </c>
      <c r="AB158" s="8" t="str">
        <f t="shared" ca="1" si="117"/>
        <v/>
      </c>
      <c r="AC158" s="9" t="str">
        <f t="shared" ca="1" si="118"/>
        <v/>
      </c>
      <c r="AD158" s="10">
        <f t="shared" ca="1" si="124"/>
        <v>-5</v>
      </c>
      <c r="AE158" s="9" t="str">
        <f t="shared" ca="1" si="114"/>
        <v>Alan</v>
      </c>
      <c r="AF158" s="10">
        <f t="shared" ca="1" si="119"/>
        <v>5</v>
      </c>
      <c r="AG158" s="9" t="str">
        <f t="shared" ca="1" si="120"/>
        <v/>
      </c>
      <c r="AH158" s="11" t="str">
        <f t="shared" ca="1" si="121"/>
        <v/>
      </c>
      <c r="AI158" s="7">
        <f t="shared" ca="1" si="122"/>
        <v>3</v>
      </c>
      <c r="AJ158" s="7">
        <f t="shared" ca="1" si="123"/>
        <v>3</v>
      </c>
    </row>
    <row r="159" spans="25:36" x14ac:dyDescent="0.3">
      <c r="Y159">
        <v>17</v>
      </c>
      <c r="Z159" s="7">
        <f t="shared" ca="1" si="115"/>
        <v>2</v>
      </c>
      <c r="AA159" s="7">
        <f t="shared" ca="1" si="116"/>
        <v>2</v>
      </c>
      <c r="AB159" s="8" t="str">
        <f t="shared" ca="1" si="117"/>
        <v/>
      </c>
      <c r="AC159" s="9" t="str">
        <f t="shared" ca="1" si="118"/>
        <v/>
      </c>
      <c r="AD159" s="10">
        <f t="shared" ca="1" si="124"/>
        <v>-5</v>
      </c>
      <c r="AE159" s="9" t="str">
        <f t="shared" ca="1" si="114"/>
        <v>Halved</v>
      </c>
      <c r="AF159" s="10">
        <f t="shared" ca="1" si="119"/>
        <v>5</v>
      </c>
      <c r="AG159" s="9" t="str">
        <f t="shared" ca="1" si="120"/>
        <v/>
      </c>
      <c r="AH159" s="11" t="str">
        <f t="shared" ca="1" si="121"/>
        <v/>
      </c>
      <c r="AI159" s="7">
        <f t="shared" ca="1" si="122"/>
        <v>2</v>
      </c>
      <c r="AJ159" s="7">
        <f t="shared" ca="1" si="123"/>
        <v>2</v>
      </c>
    </row>
    <row r="160" spans="25:36" x14ac:dyDescent="0.3">
      <c r="Y160">
        <v>18</v>
      </c>
      <c r="Z160" s="7">
        <f t="shared" ca="1" si="115"/>
        <v>2</v>
      </c>
      <c r="AA160" s="7">
        <f t="shared" ca="1" si="116"/>
        <v>2</v>
      </c>
      <c r="AB160" s="8" t="str">
        <f ca="1">IF(OR(LEFT(AB159,3)="Won",LEFT(AB159,4)="Lost",AB159=""),"",IF(AD160=0,"Halved",IF(AD160&gt;(18-Y160),"Won "&amp;AD160&amp;" Up",IF(AD160&lt;(Y160-18),"Lost "&amp;-AD160&amp;" Down",IF(AD160&gt;0,AD160&amp;" Up",-AD160&amp;" Down")))))</f>
        <v/>
      </c>
      <c r="AC160" s="9" t="str">
        <f ca="1">IF(OR(LEFT(AB160,3)="Won",LEFT(AB160,4)="Lost",AB160="Halved"),"Result","")</f>
        <v/>
      </c>
      <c r="AD160" s="10">
        <f ca="1">IF(AE160="Halved",AD159,IF(AE160=OFFSET(Z160,0-Y160,0,1,1),AD159+1,AD159-1))</f>
        <v>-4</v>
      </c>
      <c r="AE160" s="9" t="str">
        <f t="shared" ca="1" si="114"/>
        <v>Jeff</v>
      </c>
      <c r="AF160" s="10">
        <f t="shared" ca="1" si="119"/>
        <v>4</v>
      </c>
      <c r="AG160" s="9" t="str">
        <f t="shared" ca="1" si="120"/>
        <v/>
      </c>
      <c r="AH160" s="11" t="str">
        <f ca="1">IF(OR(LEFT(AH159,3)="Won",LEFT(AH159,4)="Lost",AH159=""),"",IF(AF160=0,"Halved",IF(AF160&gt;(18-Y160),"Won "&amp;AF160&amp;" Up",IF(AF160&lt;(Y160-18),"Lost "&amp;-AF160&amp;" Down",IF(AF160&gt;0,AF160&amp;" Up",-AF160&amp;" Down")))))</f>
        <v/>
      </c>
      <c r="AI160" s="7">
        <f t="shared" ca="1" si="122"/>
        <v>0</v>
      </c>
      <c r="AJ160" s="7">
        <f t="shared" ca="1" si="123"/>
        <v>0</v>
      </c>
    </row>
    <row r="161" spans="25:36" x14ac:dyDescent="0.3">
      <c r="Y161" s="213" t="s">
        <v>46</v>
      </c>
      <c r="Z161" s="213"/>
      <c r="AA161" s="12"/>
      <c r="AB161" s="13" t="str">
        <f ca="1">INDEX(AB143:AC160,MATCH("Result",AC143:AC160,),1)</f>
        <v>Lost 5 &amp; 4</v>
      </c>
      <c r="AC161" s="14"/>
      <c r="AD161" s="15">
        <f ca="1">IF(AD160=0,0.5,IF(AD160&gt;0,1,0))</f>
        <v>0</v>
      </c>
      <c r="AE161" s="15"/>
      <c r="AF161" s="15">
        <f ca="1">IF(AF160=0,0.5,IF(AF160&gt;0,1,0))</f>
        <v>1</v>
      </c>
      <c r="AG161" s="14"/>
      <c r="AH161" s="16" t="str">
        <f ca="1">INDEX(AG143:AH160,MATCH("Result",AG143:AG160,),2)</f>
        <v>Won 5 &amp; 4</v>
      </c>
      <c r="AI161" s="12"/>
      <c r="AJ161" s="12"/>
    </row>
    <row r="162" spans="25:36" x14ac:dyDescent="0.3">
      <c r="Z162" s="7"/>
      <c r="AA162" s="7"/>
      <c r="AB162" s="7"/>
      <c r="AC162" s="7"/>
      <c r="AE162" s="7"/>
      <c r="AG162" s="7"/>
      <c r="AH162" s="7"/>
      <c r="AI162" s="7"/>
      <c r="AJ162" s="7"/>
    </row>
    <row r="163" spans="25:36" x14ac:dyDescent="0.3">
      <c r="Z163" s="7"/>
      <c r="AA163" s="7"/>
      <c r="AB163" s="7"/>
      <c r="AC163" s="7"/>
      <c r="AE163" s="7"/>
      <c r="AG163" s="7"/>
      <c r="AH163" s="7"/>
      <c r="AI163" s="7"/>
      <c r="AJ163" s="7"/>
    </row>
    <row r="164" spans="25:36" x14ac:dyDescent="0.3">
      <c r="Y164" s="212" t="s">
        <v>58</v>
      </c>
      <c r="Z164" s="212"/>
      <c r="AA164" s="212"/>
      <c r="AB164" s="212"/>
      <c r="AC164" s="212"/>
      <c r="AD164" s="212"/>
      <c r="AE164" s="212"/>
      <c r="AF164" s="212"/>
      <c r="AG164" s="212"/>
      <c r="AH164" s="212"/>
      <c r="AI164" s="212"/>
      <c r="AJ164" s="212"/>
    </row>
    <row r="165" spans="25:36" x14ac:dyDescent="0.3">
      <c r="Y165" s="4" t="s">
        <v>44</v>
      </c>
      <c r="Z165" s="5">
        <f>A20</f>
        <v>0</v>
      </c>
      <c r="AA165" s="6" t="s">
        <v>67</v>
      </c>
      <c r="AB165" s="6" t="s">
        <v>47</v>
      </c>
      <c r="AC165" s="6" t="s">
        <v>46</v>
      </c>
      <c r="AD165" s="4" t="s">
        <v>17</v>
      </c>
      <c r="AE165" s="6" t="s">
        <v>66</v>
      </c>
      <c r="AF165" s="4" t="s">
        <v>17</v>
      </c>
      <c r="AG165" s="6" t="s">
        <v>46</v>
      </c>
      <c r="AH165" s="6" t="s">
        <v>47</v>
      </c>
      <c r="AI165" s="6" t="s">
        <v>67</v>
      </c>
      <c r="AJ165" s="5">
        <f>I20</f>
        <v>0</v>
      </c>
    </row>
    <row r="166" spans="25:36" x14ac:dyDescent="0.3">
      <c r="Y166">
        <v>1</v>
      </c>
      <c r="Z166" s="7" t="e">
        <f ca="1">INDIRECT("'"&amp;SUBSTITUTE(OFFSET(Z166,0-Y166,0,1,1),"'","''")&amp;"'!$Q$"&amp;Y166+10)</f>
        <v>#REF!</v>
      </c>
      <c r="AA166" s="7" t="e">
        <f ca="1">INDIRECT("'"&amp;SUBSTITUTE(OFFSET(Z166,0-Y166,0,1,1),"'","''")&amp;"'!$R$"&amp;Y166+10)</f>
        <v>#REF!</v>
      </c>
      <c r="AB166" s="8" t="e">
        <f ca="1">IF(OR(LEFT(AB165,3)="Won",LEFT(AB165,4)="Lost",AB165=""),"",IF(AD166=0,"All Square",IF(AD166&gt;(18-Y166),"Won "&amp;AD166&amp;" &amp; "&amp;(18-Y166),IF(AD166&lt;(Y166-18),"Lost "&amp;-AD166&amp;" &amp; "&amp;(18-Y166),IF(AD166&gt;0,AD166&amp;" Up",-AD166&amp;" Down")))))</f>
        <v>#REF!</v>
      </c>
      <c r="AC166" s="9" t="e">
        <f ca="1">IF(OR(LEFT(AB166,3)="Won",LEFT(AB166,4)="Lost",AB166="Halved"),"Result","")</f>
        <v>#REF!</v>
      </c>
      <c r="AD166" s="10" t="e">
        <f ca="1">IF(AE166="Halved",0,IF(AE166=OFFSET(Z166,0-Y166,0,1,1),1,-1))</f>
        <v>#REF!</v>
      </c>
      <c r="AE166" s="9" t="e">
        <f t="shared" ref="AE166:AE183" ca="1" si="125">IF(Z166=AJ166,"Halved",IF(Z166&gt;AJ166,OFFSET(Z166,0-Y166,0,1,1),OFFSET(AJ166,0-Y166,0,1,1)))</f>
        <v>#REF!</v>
      </c>
      <c r="AF166" s="10" t="e">
        <f ca="1">IF(AE166="Halved",0,IF(AE166=OFFSET(AJ166,0-Y166,0,1,1),1,-1))</f>
        <v>#REF!</v>
      </c>
      <c r="AG166" s="9" t="e">
        <f ca="1">IF(OR(LEFT(AH166,3)="Won",LEFT(AH166,4)="Lost",AH166="Halved"),"Result","")</f>
        <v>#REF!</v>
      </c>
      <c r="AH166" s="11" t="e">
        <f ca="1">IF(OR(LEFT(AH165,3)="Won",LEFT(AH165,4)="Lost",AH165=""),"",IF(AF166=0,"All Square",IF(AF166&gt;(18-Y166),"Won "&amp;AF166&amp;" &amp; "&amp;(18-Y166),IF(AF166&lt;(Y166-18),"Lost "&amp;-AF166&amp;" &amp; "&amp;(18-Y166),IF(AF166&gt;0,AF166&amp;" Up",-AF166&amp;" Down")))))</f>
        <v>#REF!</v>
      </c>
      <c r="AI166" s="7" t="e">
        <f ca="1">INDIRECT("'"&amp;SUBSTITUTE(OFFSET(AJ166,0-Y166,0,1,1),"'","''")&amp;"'!$R$"&amp;Y166+10)</f>
        <v>#REF!</v>
      </c>
      <c r="AJ166" s="7" t="e">
        <f ca="1">INDIRECT("'"&amp;SUBSTITUTE(OFFSET(AJ166,0-Y166,0,1,1),"'","''")&amp;"'!$Q$"&amp;Y166+10)</f>
        <v>#REF!</v>
      </c>
    </row>
    <row r="167" spans="25:36" x14ac:dyDescent="0.3">
      <c r="Y167">
        <v>2</v>
      </c>
      <c r="Z167" s="7" t="e">
        <f t="shared" ref="Z167:Z183" ca="1" si="126">INDIRECT("'"&amp;SUBSTITUTE(OFFSET(Z167,0-Y167,0,1,1),"'","''")&amp;"'!$Q$"&amp;Y167+10)</f>
        <v>#REF!</v>
      </c>
      <c r="AA167" s="7" t="e">
        <f t="shared" ref="AA167:AA183" ca="1" si="127">INDIRECT("'"&amp;SUBSTITUTE(OFFSET(Z167,0-Y167,0,1,1),"'","''")&amp;"'!$R$"&amp;Y167+10)</f>
        <v>#REF!</v>
      </c>
      <c r="AB167" s="8" t="e">
        <f t="shared" ref="AB167:AB182" ca="1" si="128">IF(OR(LEFT(AB166,3)="Won",LEFT(AB166,4)="Lost",AB166=""),"",IF(AD167=0,"All Square",IF(AD167&gt;(18-Y167),"Won "&amp;AD167&amp;" &amp; "&amp;(18-Y167),IF(AD167&lt;(Y167-18),"Lost "&amp;-AD167&amp;" &amp; "&amp;(18-Y167),IF(AD167&gt;0,AD167&amp;" Up",-AD167&amp;" Down")))))</f>
        <v>#REF!</v>
      </c>
      <c r="AC167" s="9" t="e">
        <f t="shared" ref="AC167:AC182" ca="1" si="129">IF(OR(LEFT(AB167,3)="Won",LEFT(AB167,4)="Lost",AB167="Halved"),"Result","")</f>
        <v>#REF!</v>
      </c>
      <c r="AD167" s="10" t="e">
        <f ca="1">IF(AE167="Halved",AD166,IF(AE167=OFFSET(Z167,0-Y167,0,1,1),AD166+1,AD166-1))</f>
        <v>#REF!</v>
      </c>
      <c r="AE167" s="9" t="e">
        <f t="shared" ca="1" si="125"/>
        <v>#REF!</v>
      </c>
      <c r="AF167" s="10" t="e">
        <f t="shared" ref="AF167:AF183" ca="1" si="130">IF(AE167="Halved",AF166,IF(AE167=OFFSET(AJ167,0-Y167,0,1,1),AF166+1,AF166-1))</f>
        <v>#REF!</v>
      </c>
      <c r="AG167" s="9" t="e">
        <f t="shared" ref="AG167:AG183" ca="1" si="131">IF(OR(LEFT(AH167,3)="Won",LEFT(AH167,4)="Lost",AH167="Halved"),"Result","")</f>
        <v>#REF!</v>
      </c>
      <c r="AH167" s="11" t="e">
        <f t="shared" ref="AH167:AH182" ca="1" si="132">IF(OR(LEFT(AH166,3)="Won",LEFT(AH166,4)="Lost",AH166=""),"",IF(AF167=0,"All Square",IF(AF167&gt;(18-Y167),"Won "&amp;AF167&amp;" &amp; "&amp;(18-Y167),IF(AF167&lt;(Y167-18),"Lost "&amp;-AF167&amp;" &amp; "&amp;(18-Y167),IF(AF167&gt;0,AF167&amp;" Up",-AF167&amp;" Down")))))</f>
        <v>#REF!</v>
      </c>
      <c r="AI167" s="7" t="e">
        <f t="shared" ref="AI167:AI183" ca="1" si="133">INDIRECT("'"&amp;SUBSTITUTE(OFFSET(AJ167,0-Y167,0,1,1),"'","''")&amp;"'!$R$"&amp;Y167+10)</f>
        <v>#REF!</v>
      </c>
      <c r="AJ167" s="7" t="e">
        <f t="shared" ref="AJ167:AJ183" ca="1" si="134">INDIRECT("'"&amp;SUBSTITUTE(OFFSET(AJ167,0-Y167,0,1,1),"'","''")&amp;"'!$Q$"&amp;Y167+10)</f>
        <v>#REF!</v>
      </c>
    </row>
    <row r="168" spans="25:36" x14ac:dyDescent="0.3">
      <c r="Y168">
        <v>3</v>
      </c>
      <c r="Z168" s="7" t="e">
        <f t="shared" ca="1" si="126"/>
        <v>#REF!</v>
      </c>
      <c r="AA168" s="7" t="e">
        <f t="shared" ca="1" si="127"/>
        <v>#REF!</v>
      </c>
      <c r="AB168" s="8" t="e">
        <f t="shared" ca="1" si="128"/>
        <v>#REF!</v>
      </c>
      <c r="AC168" s="9" t="e">
        <f t="shared" ca="1" si="129"/>
        <v>#REF!</v>
      </c>
      <c r="AD168" s="10" t="e">
        <f t="shared" ref="AD168:AD182" ca="1" si="135">IF(AE168="Halved",AD167,IF(AE168=OFFSET(Z168,0-Y168,0,1,1),AD167+1,AD167-1))</f>
        <v>#REF!</v>
      </c>
      <c r="AE168" s="9" t="e">
        <f t="shared" ca="1" si="125"/>
        <v>#REF!</v>
      </c>
      <c r="AF168" s="10" t="e">
        <f t="shared" ca="1" si="130"/>
        <v>#REF!</v>
      </c>
      <c r="AG168" s="9" t="e">
        <f t="shared" ca="1" si="131"/>
        <v>#REF!</v>
      </c>
      <c r="AH168" s="11" t="e">
        <f t="shared" ca="1" si="132"/>
        <v>#REF!</v>
      </c>
      <c r="AI168" s="7" t="e">
        <f t="shared" ca="1" si="133"/>
        <v>#REF!</v>
      </c>
      <c r="AJ168" s="7" t="e">
        <f t="shared" ca="1" si="134"/>
        <v>#REF!</v>
      </c>
    </row>
    <row r="169" spans="25:36" x14ac:dyDescent="0.3">
      <c r="Y169">
        <v>4</v>
      </c>
      <c r="Z169" s="7" t="e">
        <f t="shared" ca="1" si="126"/>
        <v>#REF!</v>
      </c>
      <c r="AA169" s="7" t="e">
        <f t="shared" ca="1" si="127"/>
        <v>#REF!</v>
      </c>
      <c r="AB169" s="8" t="e">
        <f t="shared" ca="1" si="128"/>
        <v>#REF!</v>
      </c>
      <c r="AC169" s="9" t="e">
        <f t="shared" ca="1" si="129"/>
        <v>#REF!</v>
      </c>
      <c r="AD169" s="10" t="e">
        <f t="shared" ca="1" si="135"/>
        <v>#REF!</v>
      </c>
      <c r="AE169" s="9" t="e">
        <f t="shared" ca="1" si="125"/>
        <v>#REF!</v>
      </c>
      <c r="AF169" s="10" t="e">
        <f t="shared" ca="1" si="130"/>
        <v>#REF!</v>
      </c>
      <c r="AG169" s="9" t="e">
        <f t="shared" ca="1" si="131"/>
        <v>#REF!</v>
      </c>
      <c r="AH169" s="11" t="e">
        <f t="shared" ca="1" si="132"/>
        <v>#REF!</v>
      </c>
      <c r="AI169" s="7" t="e">
        <f t="shared" ca="1" si="133"/>
        <v>#REF!</v>
      </c>
      <c r="AJ169" s="7" t="e">
        <f t="shared" ca="1" si="134"/>
        <v>#REF!</v>
      </c>
    </row>
    <row r="170" spans="25:36" x14ac:dyDescent="0.3">
      <c r="Y170">
        <v>5</v>
      </c>
      <c r="Z170" s="7" t="e">
        <f t="shared" ca="1" si="126"/>
        <v>#REF!</v>
      </c>
      <c r="AA170" s="7" t="e">
        <f t="shared" ca="1" si="127"/>
        <v>#REF!</v>
      </c>
      <c r="AB170" s="8" t="e">
        <f t="shared" ca="1" si="128"/>
        <v>#REF!</v>
      </c>
      <c r="AC170" s="9" t="e">
        <f t="shared" ca="1" si="129"/>
        <v>#REF!</v>
      </c>
      <c r="AD170" s="10" t="e">
        <f t="shared" ca="1" si="135"/>
        <v>#REF!</v>
      </c>
      <c r="AE170" s="9" t="e">
        <f t="shared" ca="1" si="125"/>
        <v>#REF!</v>
      </c>
      <c r="AF170" s="10" t="e">
        <f t="shared" ca="1" si="130"/>
        <v>#REF!</v>
      </c>
      <c r="AG170" s="9" t="e">
        <f t="shared" ca="1" si="131"/>
        <v>#REF!</v>
      </c>
      <c r="AH170" s="11" t="e">
        <f t="shared" ca="1" si="132"/>
        <v>#REF!</v>
      </c>
      <c r="AI170" s="7" t="e">
        <f t="shared" ca="1" si="133"/>
        <v>#REF!</v>
      </c>
      <c r="AJ170" s="7" t="e">
        <f t="shared" ca="1" si="134"/>
        <v>#REF!</v>
      </c>
    </row>
    <row r="171" spans="25:36" x14ac:dyDescent="0.3">
      <c r="Y171">
        <v>6</v>
      </c>
      <c r="Z171" s="7" t="e">
        <f t="shared" ca="1" si="126"/>
        <v>#REF!</v>
      </c>
      <c r="AA171" s="7" t="e">
        <f t="shared" ca="1" si="127"/>
        <v>#REF!</v>
      </c>
      <c r="AB171" s="8" t="e">
        <f t="shared" ca="1" si="128"/>
        <v>#REF!</v>
      </c>
      <c r="AC171" s="9" t="e">
        <f t="shared" ca="1" si="129"/>
        <v>#REF!</v>
      </c>
      <c r="AD171" s="10" t="e">
        <f t="shared" ca="1" si="135"/>
        <v>#REF!</v>
      </c>
      <c r="AE171" s="9" t="e">
        <f t="shared" ca="1" si="125"/>
        <v>#REF!</v>
      </c>
      <c r="AF171" s="10" t="e">
        <f t="shared" ca="1" si="130"/>
        <v>#REF!</v>
      </c>
      <c r="AG171" s="9" t="e">
        <f t="shared" ca="1" si="131"/>
        <v>#REF!</v>
      </c>
      <c r="AH171" s="11" t="e">
        <f t="shared" ca="1" si="132"/>
        <v>#REF!</v>
      </c>
      <c r="AI171" s="7" t="e">
        <f t="shared" ca="1" si="133"/>
        <v>#REF!</v>
      </c>
      <c r="AJ171" s="7" t="e">
        <f t="shared" ca="1" si="134"/>
        <v>#REF!</v>
      </c>
    </row>
    <row r="172" spans="25:36" x14ac:dyDescent="0.3">
      <c r="Y172">
        <v>7</v>
      </c>
      <c r="Z172" s="7" t="e">
        <f t="shared" ca="1" si="126"/>
        <v>#REF!</v>
      </c>
      <c r="AA172" s="7" t="e">
        <f t="shared" ca="1" si="127"/>
        <v>#REF!</v>
      </c>
      <c r="AB172" s="8" t="e">
        <f t="shared" ca="1" si="128"/>
        <v>#REF!</v>
      </c>
      <c r="AC172" s="9" t="e">
        <f t="shared" ca="1" si="129"/>
        <v>#REF!</v>
      </c>
      <c r="AD172" s="10" t="e">
        <f t="shared" ca="1" si="135"/>
        <v>#REF!</v>
      </c>
      <c r="AE172" s="9" t="e">
        <f t="shared" ca="1" si="125"/>
        <v>#REF!</v>
      </c>
      <c r="AF172" s="10" t="e">
        <f t="shared" ca="1" si="130"/>
        <v>#REF!</v>
      </c>
      <c r="AG172" s="9" t="e">
        <f t="shared" ca="1" si="131"/>
        <v>#REF!</v>
      </c>
      <c r="AH172" s="11" t="e">
        <f t="shared" ca="1" si="132"/>
        <v>#REF!</v>
      </c>
      <c r="AI172" s="7" t="e">
        <f t="shared" ca="1" si="133"/>
        <v>#REF!</v>
      </c>
      <c r="AJ172" s="7" t="e">
        <f t="shared" ca="1" si="134"/>
        <v>#REF!</v>
      </c>
    </row>
    <row r="173" spans="25:36" x14ac:dyDescent="0.3">
      <c r="Y173">
        <v>8</v>
      </c>
      <c r="Z173" s="7" t="e">
        <f t="shared" ca="1" si="126"/>
        <v>#REF!</v>
      </c>
      <c r="AA173" s="7" t="e">
        <f t="shared" ca="1" si="127"/>
        <v>#REF!</v>
      </c>
      <c r="AB173" s="8" t="e">
        <f t="shared" ca="1" si="128"/>
        <v>#REF!</v>
      </c>
      <c r="AC173" s="9" t="e">
        <f t="shared" ca="1" si="129"/>
        <v>#REF!</v>
      </c>
      <c r="AD173" s="10" t="e">
        <f t="shared" ca="1" si="135"/>
        <v>#REF!</v>
      </c>
      <c r="AE173" s="9" t="e">
        <f t="shared" ca="1" si="125"/>
        <v>#REF!</v>
      </c>
      <c r="AF173" s="10" t="e">
        <f t="shared" ca="1" si="130"/>
        <v>#REF!</v>
      </c>
      <c r="AG173" s="9" t="e">
        <f t="shared" ca="1" si="131"/>
        <v>#REF!</v>
      </c>
      <c r="AH173" s="11" t="e">
        <f t="shared" ca="1" si="132"/>
        <v>#REF!</v>
      </c>
      <c r="AI173" s="7" t="e">
        <f t="shared" ca="1" si="133"/>
        <v>#REF!</v>
      </c>
      <c r="AJ173" s="7" t="e">
        <f t="shared" ca="1" si="134"/>
        <v>#REF!</v>
      </c>
    </row>
    <row r="174" spans="25:36" x14ac:dyDescent="0.3">
      <c r="Y174">
        <v>9</v>
      </c>
      <c r="Z174" s="7" t="e">
        <f t="shared" ca="1" si="126"/>
        <v>#REF!</v>
      </c>
      <c r="AA174" s="7" t="e">
        <f t="shared" ca="1" si="127"/>
        <v>#REF!</v>
      </c>
      <c r="AB174" s="8" t="e">
        <f t="shared" ca="1" si="128"/>
        <v>#REF!</v>
      </c>
      <c r="AC174" s="9" t="e">
        <f t="shared" ca="1" si="129"/>
        <v>#REF!</v>
      </c>
      <c r="AD174" s="10" t="e">
        <f t="shared" ca="1" si="135"/>
        <v>#REF!</v>
      </c>
      <c r="AE174" s="9" t="e">
        <f t="shared" ca="1" si="125"/>
        <v>#REF!</v>
      </c>
      <c r="AF174" s="10" t="e">
        <f t="shared" ca="1" si="130"/>
        <v>#REF!</v>
      </c>
      <c r="AG174" s="9" t="e">
        <f t="shared" ca="1" si="131"/>
        <v>#REF!</v>
      </c>
      <c r="AH174" s="11" t="e">
        <f t="shared" ca="1" si="132"/>
        <v>#REF!</v>
      </c>
      <c r="AI174" s="7" t="e">
        <f t="shared" ca="1" si="133"/>
        <v>#REF!</v>
      </c>
      <c r="AJ174" s="7" t="e">
        <f t="shared" ca="1" si="134"/>
        <v>#REF!</v>
      </c>
    </row>
    <row r="175" spans="25:36" x14ac:dyDescent="0.3">
      <c r="Y175">
        <v>10</v>
      </c>
      <c r="Z175" s="7" t="e">
        <f t="shared" ca="1" si="126"/>
        <v>#REF!</v>
      </c>
      <c r="AA175" s="7" t="e">
        <f t="shared" ca="1" si="127"/>
        <v>#REF!</v>
      </c>
      <c r="AB175" s="8" t="e">
        <f t="shared" ca="1" si="128"/>
        <v>#REF!</v>
      </c>
      <c r="AC175" s="9" t="e">
        <f t="shared" ca="1" si="129"/>
        <v>#REF!</v>
      </c>
      <c r="AD175" s="10" t="e">
        <f t="shared" ca="1" si="135"/>
        <v>#REF!</v>
      </c>
      <c r="AE175" s="9" t="e">
        <f t="shared" ca="1" si="125"/>
        <v>#REF!</v>
      </c>
      <c r="AF175" s="10" t="e">
        <f t="shared" ca="1" si="130"/>
        <v>#REF!</v>
      </c>
      <c r="AG175" s="9" t="e">
        <f t="shared" ca="1" si="131"/>
        <v>#REF!</v>
      </c>
      <c r="AH175" s="11" t="e">
        <f t="shared" ca="1" si="132"/>
        <v>#REF!</v>
      </c>
      <c r="AI175" s="7" t="e">
        <f t="shared" ca="1" si="133"/>
        <v>#REF!</v>
      </c>
      <c r="AJ175" s="7" t="e">
        <f t="shared" ca="1" si="134"/>
        <v>#REF!</v>
      </c>
    </row>
    <row r="176" spans="25:36" x14ac:dyDescent="0.3">
      <c r="Y176">
        <v>11</v>
      </c>
      <c r="Z176" s="7" t="e">
        <f t="shared" ca="1" si="126"/>
        <v>#REF!</v>
      </c>
      <c r="AA176" s="7" t="e">
        <f t="shared" ca="1" si="127"/>
        <v>#REF!</v>
      </c>
      <c r="AB176" s="8" t="e">
        <f t="shared" ca="1" si="128"/>
        <v>#REF!</v>
      </c>
      <c r="AC176" s="9" t="e">
        <f t="shared" ca="1" si="129"/>
        <v>#REF!</v>
      </c>
      <c r="AD176" s="10" t="e">
        <f t="shared" ca="1" si="135"/>
        <v>#REF!</v>
      </c>
      <c r="AE176" s="9" t="e">
        <f t="shared" ca="1" si="125"/>
        <v>#REF!</v>
      </c>
      <c r="AF176" s="10" t="e">
        <f t="shared" ca="1" si="130"/>
        <v>#REF!</v>
      </c>
      <c r="AG176" s="9" t="e">
        <f t="shared" ca="1" si="131"/>
        <v>#REF!</v>
      </c>
      <c r="AH176" s="11" t="e">
        <f t="shared" ca="1" si="132"/>
        <v>#REF!</v>
      </c>
      <c r="AI176" s="7" t="e">
        <f t="shared" ca="1" si="133"/>
        <v>#REF!</v>
      </c>
      <c r="AJ176" s="7" t="e">
        <f t="shared" ca="1" si="134"/>
        <v>#REF!</v>
      </c>
    </row>
    <row r="177" spans="25:36" x14ac:dyDescent="0.3">
      <c r="Y177">
        <v>12</v>
      </c>
      <c r="Z177" s="7" t="e">
        <f t="shared" ca="1" si="126"/>
        <v>#REF!</v>
      </c>
      <c r="AA177" s="7" t="e">
        <f t="shared" ca="1" si="127"/>
        <v>#REF!</v>
      </c>
      <c r="AB177" s="8" t="e">
        <f t="shared" ca="1" si="128"/>
        <v>#REF!</v>
      </c>
      <c r="AC177" s="9" t="e">
        <f t="shared" ca="1" si="129"/>
        <v>#REF!</v>
      </c>
      <c r="AD177" s="10" t="e">
        <f t="shared" ca="1" si="135"/>
        <v>#REF!</v>
      </c>
      <c r="AE177" s="9" t="e">
        <f t="shared" ca="1" si="125"/>
        <v>#REF!</v>
      </c>
      <c r="AF177" s="10" t="e">
        <f t="shared" ca="1" si="130"/>
        <v>#REF!</v>
      </c>
      <c r="AG177" s="9" t="e">
        <f t="shared" ca="1" si="131"/>
        <v>#REF!</v>
      </c>
      <c r="AH177" s="11" t="e">
        <f t="shared" ca="1" si="132"/>
        <v>#REF!</v>
      </c>
      <c r="AI177" s="7" t="e">
        <f t="shared" ca="1" si="133"/>
        <v>#REF!</v>
      </c>
      <c r="AJ177" s="7" t="e">
        <f t="shared" ca="1" si="134"/>
        <v>#REF!</v>
      </c>
    </row>
    <row r="178" spans="25:36" x14ac:dyDescent="0.3">
      <c r="Y178">
        <v>13</v>
      </c>
      <c r="Z178" s="7" t="e">
        <f t="shared" ca="1" si="126"/>
        <v>#REF!</v>
      </c>
      <c r="AA178" s="7" t="e">
        <f t="shared" ca="1" si="127"/>
        <v>#REF!</v>
      </c>
      <c r="AB178" s="8" t="e">
        <f t="shared" ca="1" si="128"/>
        <v>#REF!</v>
      </c>
      <c r="AC178" s="9" t="e">
        <f t="shared" ca="1" si="129"/>
        <v>#REF!</v>
      </c>
      <c r="AD178" s="10" t="e">
        <f t="shared" ca="1" si="135"/>
        <v>#REF!</v>
      </c>
      <c r="AE178" s="9" t="e">
        <f t="shared" ca="1" si="125"/>
        <v>#REF!</v>
      </c>
      <c r="AF178" s="10" t="e">
        <f t="shared" ca="1" si="130"/>
        <v>#REF!</v>
      </c>
      <c r="AG178" s="9" t="e">
        <f t="shared" ca="1" si="131"/>
        <v>#REF!</v>
      </c>
      <c r="AH178" s="11" t="e">
        <f t="shared" ca="1" si="132"/>
        <v>#REF!</v>
      </c>
      <c r="AI178" s="7" t="e">
        <f t="shared" ca="1" si="133"/>
        <v>#REF!</v>
      </c>
      <c r="AJ178" s="7" t="e">
        <f t="shared" ca="1" si="134"/>
        <v>#REF!</v>
      </c>
    </row>
    <row r="179" spans="25:36" x14ac:dyDescent="0.3">
      <c r="Y179">
        <v>14</v>
      </c>
      <c r="Z179" s="7" t="e">
        <f t="shared" ca="1" si="126"/>
        <v>#REF!</v>
      </c>
      <c r="AA179" s="7" t="e">
        <f t="shared" ca="1" si="127"/>
        <v>#REF!</v>
      </c>
      <c r="AB179" s="8" t="e">
        <f t="shared" ca="1" si="128"/>
        <v>#REF!</v>
      </c>
      <c r="AC179" s="9" t="e">
        <f t="shared" ca="1" si="129"/>
        <v>#REF!</v>
      </c>
      <c r="AD179" s="10" t="e">
        <f t="shared" ca="1" si="135"/>
        <v>#REF!</v>
      </c>
      <c r="AE179" s="9" t="e">
        <f t="shared" ca="1" si="125"/>
        <v>#REF!</v>
      </c>
      <c r="AF179" s="10" t="e">
        <f t="shared" ca="1" si="130"/>
        <v>#REF!</v>
      </c>
      <c r="AG179" s="9" t="e">
        <f t="shared" ca="1" si="131"/>
        <v>#REF!</v>
      </c>
      <c r="AH179" s="11" t="e">
        <f t="shared" ca="1" si="132"/>
        <v>#REF!</v>
      </c>
      <c r="AI179" s="7" t="e">
        <f t="shared" ca="1" si="133"/>
        <v>#REF!</v>
      </c>
      <c r="AJ179" s="7" t="e">
        <f t="shared" ca="1" si="134"/>
        <v>#REF!</v>
      </c>
    </row>
    <row r="180" spans="25:36" x14ac:dyDescent="0.3">
      <c r="Y180">
        <v>15</v>
      </c>
      <c r="Z180" s="7" t="e">
        <f t="shared" ca="1" si="126"/>
        <v>#REF!</v>
      </c>
      <c r="AA180" s="7" t="e">
        <f t="shared" ca="1" si="127"/>
        <v>#REF!</v>
      </c>
      <c r="AB180" s="8" t="e">
        <f t="shared" ca="1" si="128"/>
        <v>#REF!</v>
      </c>
      <c r="AC180" s="9" t="e">
        <f t="shared" ca="1" si="129"/>
        <v>#REF!</v>
      </c>
      <c r="AD180" s="10" t="e">
        <f t="shared" ca="1" si="135"/>
        <v>#REF!</v>
      </c>
      <c r="AE180" s="9" t="e">
        <f t="shared" ca="1" si="125"/>
        <v>#REF!</v>
      </c>
      <c r="AF180" s="10" t="e">
        <f t="shared" ca="1" si="130"/>
        <v>#REF!</v>
      </c>
      <c r="AG180" s="9" t="e">
        <f t="shared" ca="1" si="131"/>
        <v>#REF!</v>
      </c>
      <c r="AH180" s="11" t="e">
        <f t="shared" ca="1" si="132"/>
        <v>#REF!</v>
      </c>
      <c r="AI180" s="7" t="e">
        <f t="shared" ca="1" si="133"/>
        <v>#REF!</v>
      </c>
      <c r="AJ180" s="7" t="e">
        <f t="shared" ca="1" si="134"/>
        <v>#REF!</v>
      </c>
    </row>
    <row r="181" spans="25:36" x14ac:dyDescent="0.3">
      <c r="Y181">
        <v>16</v>
      </c>
      <c r="Z181" s="7" t="e">
        <f t="shared" ca="1" si="126"/>
        <v>#REF!</v>
      </c>
      <c r="AA181" s="7" t="e">
        <f t="shared" ca="1" si="127"/>
        <v>#REF!</v>
      </c>
      <c r="AB181" s="8" t="e">
        <f t="shared" ca="1" si="128"/>
        <v>#REF!</v>
      </c>
      <c r="AC181" s="9" t="e">
        <f t="shared" ca="1" si="129"/>
        <v>#REF!</v>
      </c>
      <c r="AD181" s="10" t="e">
        <f t="shared" ca="1" si="135"/>
        <v>#REF!</v>
      </c>
      <c r="AE181" s="9" t="e">
        <f t="shared" ca="1" si="125"/>
        <v>#REF!</v>
      </c>
      <c r="AF181" s="10" t="e">
        <f t="shared" ca="1" si="130"/>
        <v>#REF!</v>
      </c>
      <c r="AG181" s="9" t="e">
        <f t="shared" ca="1" si="131"/>
        <v>#REF!</v>
      </c>
      <c r="AH181" s="11" t="e">
        <f t="shared" ca="1" si="132"/>
        <v>#REF!</v>
      </c>
      <c r="AI181" s="7" t="e">
        <f t="shared" ca="1" si="133"/>
        <v>#REF!</v>
      </c>
      <c r="AJ181" s="7" t="e">
        <f t="shared" ca="1" si="134"/>
        <v>#REF!</v>
      </c>
    </row>
    <row r="182" spans="25:36" x14ac:dyDescent="0.3">
      <c r="Y182">
        <v>17</v>
      </c>
      <c r="Z182" s="7" t="e">
        <f t="shared" ca="1" si="126"/>
        <v>#REF!</v>
      </c>
      <c r="AA182" s="7" t="e">
        <f t="shared" ca="1" si="127"/>
        <v>#REF!</v>
      </c>
      <c r="AB182" s="8" t="e">
        <f t="shared" ca="1" si="128"/>
        <v>#REF!</v>
      </c>
      <c r="AC182" s="9" t="e">
        <f t="shared" ca="1" si="129"/>
        <v>#REF!</v>
      </c>
      <c r="AD182" s="10" t="e">
        <f t="shared" ca="1" si="135"/>
        <v>#REF!</v>
      </c>
      <c r="AE182" s="9" t="e">
        <f t="shared" ca="1" si="125"/>
        <v>#REF!</v>
      </c>
      <c r="AF182" s="10" t="e">
        <f t="shared" ca="1" si="130"/>
        <v>#REF!</v>
      </c>
      <c r="AG182" s="9" t="e">
        <f t="shared" ca="1" si="131"/>
        <v>#REF!</v>
      </c>
      <c r="AH182" s="11" t="e">
        <f t="shared" ca="1" si="132"/>
        <v>#REF!</v>
      </c>
      <c r="AI182" s="7" t="e">
        <f t="shared" ca="1" si="133"/>
        <v>#REF!</v>
      </c>
      <c r="AJ182" s="7" t="e">
        <f t="shared" ca="1" si="134"/>
        <v>#REF!</v>
      </c>
    </row>
    <row r="183" spans="25:36" x14ac:dyDescent="0.3">
      <c r="Y183">
        <v>18</v>
      </c>
      <c r="Z183" s="7" t="e">
        <f t="shared" ca="1" si="126"/>
        <v>#REF!</v>
      </c>
      <c r="AA183" s="7" t="e">
        <f t="shared" ca="1" si="127"/>
        <v>#REF!</v>
      </c>
      <c r="AB183" s="8" t="e">
        <f ca="1">IF(OR(LEFT(AB182,3)="Won",LEFT(AB182,4)="Lost",AB182=""),"",IF(AD183=0,"Halved",IF(AD183&gt;(18-Y183),"Won "&amp;AD183&amp;" Up",IF(AD183&lt;(Y183-18),"Lost "&amp;-AD183&amp;" Down",IF(AD183&gt;0,AD183&amp;" Up",-AD183&amp;" Down")))))</f>
        <v>#REF!</v>
      </c>
      <c r="AC183" s="9" t="e">
        <f ca="1">IF(OR(LEFT(AB183,3)="Won",LEFT(AB183,4)="Lost",AB183="Halved"),"Result","")</f>
        <v>#REF!</v>
      </c>
      <c r="AD183" s="10" t="e">
        <f ca="1">IF(AE183="Halved",AD182,IF(AE183=OFFSET(Z183,0-Y183,0,1,1),AD182+1,AD182-1))</f>
        <v>#REF!</v>
      </c>
      <c r="AE183" s="9" t="e">
        <f t="shared" ca="1" si="125"/>
        <v>#REF!</v>
      </c>
      <c r="AF183" s="10" t="e">
        <f t="shared" ca="1" si="130"/>
        <v>#REF!</v>
      </c>
      <c r="AG183" s="9" t="e">
        <f t="shared" ca="1" si="131"/>
        <v>#REF!</v>
      </c>
      <c r="AH183" s="11" t="e">
        <f ca="1">IF(OR(LEFT(AH182,3)="Won",LEFT(AH182,4)="Lost",AH182=""),"",IF(AF183=0,"Halved",IF(AF183&gt;(18-Y183),"Won "&amp;AF183&amp;" Up",IF(AF183&lt;(Y183-18),"Lost "&amp;-AF183&amp;" Down",IF(AF183&gt;0,AF183&amp;" Up",-AF183&amp;" Down")))))</f>
        <v>#REF!</v>
      </c>
      <c r="AI183" s="7" t="e">
        <f t="shared" ca="1" si="133"/>
        <v>#REF!</v>
      </c>
      <c r="AJ183" s="7" t="e">
        <f t="shared" ca="1" si="134"/>
        <v>#REF!</v>
      </c>
    </row>
    <row r="184" spans="25:36" x14ac:dyDescent="0.3">
      <c r="Y184" s="213" t="s">
        <v>46</v>
      </c>
      <c r="Z184" s="213"/>
      <c r="AA184" s="12"/>
      <c r="AB184" s="13" t="e">
        <f ca="1">INDEX(AB166:AC183,MATCH("Result",AC166:AC183,),1)</f>
        <v>#N/A</v>
      </c>
      <c r="AC184" s="14"/>
      <c r="AD184" s="15" t="e">
        <f ca="1">IF(AD183=0,0.5,IF(AD183&gt;0,1,0))</f>
        <v>#REF!</v>
      </c>
      <c r="AE184" s="15"/>
      <c r="AF184" s="15" t="e">
        <f ca="1">IF(AF183=0,0.5,IF(AF183&gt;0,1,0))</f>
        <v>#REF!</v>
      </c>
      <c r="AG184" s="14"/>
      <c r="AH184" s="16" t="e">
        <f ca="1">INDEX(AG166:AH183,MATCH("Result",AG166:AG183,),2)</f>
        <v>#N/A</v>
      </c>
      <c r="AI184" s="12"/>
      <c r="AJ184" s="12"/>
    </row>
    <row r="185" spans="25:36" x14ac:dyDescent="0.3">
      <c r="Z185" s="7"/>
      <c r="AA185" s="7"/>
      <c r="AB185" s="7"/>
      <c r="AC185" s="7"/>
      <c r="AE185" s="7"/>
      <c r="AG185" s="7"/>
      <c r="AH185" s="7"/>
      <c r="AI185" s="7"/>
      <c r="AJ185" s="7"/>
    </row>
    <row r="186" spans="25:36" x14ac:dyDescent="0.3">
      <c r="Z186" s="7"/>
      <c r="AA186" s="7"/>
      <c r="AB186" s="7"/>
      <c r="AC186" s="7"/>
      <c r="AE186" s="7"/>
      <c r="AG186" s="7"/>
      <c r="AH186" s="7"/>
      <c r="AI186" s="7"/>
      <c r="AJ186" s="7"/>
    </row>
  </sheetData>
  <mergeCells count="77">
    <mergeCell ref="A35:B35"/>
    <mergeCell ref="A36:B36"/>
    <mergeCell ref="A37:B37"/>
    <mergeCell ref="A25:B25"/>
    <mergeCell ref="A26:B26"/>
    <mergeCell ref="A27:B27"/>
    <mergeCell ref="A28:B28"/>
    <mergeCell ref="A29:B29"/>
    <mergeCell ref="A9:B9"/>
    <mergeCell ref="A7:B7"/>
    <mergeCell ref="A8:B8"/>
    <mergeCell ref="A21:B21"/>
    <mergeCell ref="H21:I21"/>
    <mergeCell ref="H9:I9"/>
    <mergeCell ref="A40:B40"/>
    <mergeCell ref="H5:I5"/>
    <mergeCell ref="H6:I6"/>
    <mergeCell ref="H7:I7"/>
    <mergeCell ref="H8:I8"/>
    <mergeCell ref="A38:B38"/>
    <mergeCell ref="A39:B39"/>
    <mergeCell ref="A30:B30"/>
    <mergeCell ref="A31:B31"/>
    <mergeCell ref="A32:B32"/>
    <mergeCell ref="A33:B33"/>
    <mergeCell ref="A34:B34"/>
    <mergeCell ref="A5:B5"/>
    <mergeCell ref="A6:B6"/>
    <mergeCell ref="C29:E29"/>
    <mergeCell ref="C30:E30"/>
    <mergeCell ref="Y95:AJ95"/>
    <mergeCell ref="Y92:Z92"/>
    <mergeCell ref="L92:M92"/>
    <mergeCell ref="Y23:Z23"/>
    <mergeCell ref="Y46:Z46"/>
    <mergeCell ref="L49:W49"/>
    <mergeCell ref="Y69:Z69"/>
    <mergeCell ref="L72:W72"/>
    <mergeCell ref="Y115:Z115"/>
    <mergeCell ref="Y138:Z138"/>
    <mergeCell ref="Y161:Z161"/>
    <mergeCell ref="Y184:Z184"/>
    <mergeCell ref="A1:C1"/>
    <mergeCell ref="G1:I1"/>
    <mergeCell ref="A2:C2"/>
    <mergeCell ref="G2:I2"/>
    <mergeCell ref="L1:W1"/>
    <mergeCell ref="Y1:AJ1"/>
    <mergeCell ref="Y118:AJ118"/>
    <mergeCell ref="Y141:AJ141"/>
    <mergeCell ref="Y164:AJ164"/>
    <mergeCell ref="L23:M23"/>
    <mergeCell ref="L46:M46"/>
    <mergeCell ref="L69:M69"/>
    <mergeCell ref="C33:E33"/>
    <mergeCell ref="C34:E34"/>
    <mergeCell ref="C35:E35"/>
    <mergeCell ref="C36:E36"/>
    <mergeCell ref="C28:E28"/>
    <mergeCell ref="C31:E31"/>
    <mergeCell ref="C32:E32"/>
    <mergeCell ref="Y3:AJ3"/>
    <mergeCell ref="Y26:AJ26"/>
    <mergeCell ref="Y49:AJ49"/>
    <mergeCell ref="Y72:AJ72"/>
    <mergeCell ref="A12:I12"/>
    <mergeCell ref="A4:I4"/>
    <mergeCell ref="A24:I24"/>
    <mergeCell ref="L3:W3"/>
    <mergeCell ref="L26:W26"/>
    <mergeCell ref="C37:E37"/>
    <mergeCell ref="C38:E38"/>
    <mergeCell ref="C39:E39"/>
    <mergeCell ref="C40:E40"/>
    <mergeCell ref="C25:E25"/>
    <mergeCell ref="C26:E26"/>
    <mergeCell ref="C27:E27"/>
  </mergeCells>
  <conditionalFormatting sqref="C25:E40">
    <cfRule type="duplicateValues" dxfId="0" priority="1"/>
  </conditionalFormatting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3">
    <tabColor rgb="FFFF00FF"/>
  </sheetPr>
  <dimension ref="A1:K26"/>
  <sheetViews>
    <sheetView workbookViewId="0">
      <pane xSplit="2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J7" sqref="J7"/>
    </sheetView>
  </sheetViews>
  <sheetFormatPr defaultColWidth="0" defaultRowHeight="14.4" zeroHeight="1" x14ac:dyDescent="0.3"/>
  <cols>
    <col min="1" max="1" width="0" hidden="1" customWidth="1"/>
    <col min="2" max="2" width="22.109375" customWidth="1"/>
    <col min="3" max="10" width="21.109375" style="7" customWidth="1"/>
    <col min="11" max="11" width="0.5546875" customWidth="1"/>
    <col min="12" max="16384" width="8.88671875" hidden="1"/>
  </cols>
  <sheetData>
    <row r="1" spans="1:10" x14ac:dyDescent="0.3">
      <c r="B1" s="224" t="s">
        <v>104</v>
      </c>
      <c r="C1" s="224"/>
      <c r="D1" s="224"/>
      <c r="E1" s="224"/>
      <c r="F1" s="224"/>
      <c r="G1" s="224"/>
      <c r="H1" s="224"/>
      <c r="I1" s="224"/>
      <c r="J1" s="224"/>
    </row>
    <row r="2" spans="1:10" x14ac:dyDescent="0.3"/>
    <row r="3" spans="1:10" x14ac:dyDescent="0.3">
      <c r="C3" s="74" t="str">
        <f ca="1">'New Eltham Nadgers'!$B$2</f>
        <v>New Eltham Nadgers</v>
      </c>
      <c r="D3" s="74" t="str">
        <f ca="1">PuttGPT!$B$2</f>
        <v>PuttGPT</v>
      </c>
      <c r="E3" s="74" t="str">
        <f ca="1">'The Green Jackets'!$B$2</f>
        <v>The Green Jackets</v>
      </c>
      <c r="F3" s="74" t="str">
        <f ca="1">'The Double D''s'!$B$2</f>
        <v>The Double D's</v>
      </c>
      <c r="G3" s="74" t="str">
        <f ca="1">'The Lamb Shanks'!$B$2</f>
        <v>The Lamb Shanks</v>
      </c>
      <c r="H3" s="74" t="str">
        <f ca="1">'Dulverton Dickheads'!$B$2</f>
        <v>Dulverton Dickheads</v>
      </c>
      <c r="I3" s="74" t="str">
        <f ca="1">'Two Hookers'!$B$2</f>
        <v>Two Hookers</v>
      </c>
      <c r="J3" s="74" t="str">
        <f ca="1">'The Ghoulfers'!$B$2</f>
        <v>The Ghoulfers</v>
      </c>
    </row>
    <row r="4" spans="1:10" x14ac:dyDescent="0.3">
      <c r="B4" s="74" t="s">
        <v>147</v>
      </c>
      <c r="C4" s="132" t="s">
        <v>154</v>
      </c>
      <c r="D4" s="132" t="s">
        <v>188</v>
      </c>
      <c r="E4" s="132" t="s">
        <v>10</v>
      </c>
      <c r="F4" s="132" t="s">
        <v>81</v>
      </c>
      <c r="G4" s="132" t="s">
        <v>13</v>
      </c>
      <c r="H4" s="132" t="s">
        <v>41</v>
      </c>
      <c r="I4" s="132" t="s">
        <v>263</v>
      </c>
      <c r="J4" s="132" t="s">
        <v>97</v>
      </c>
    </row>
    <row r="5" spans="1:10" x14ac:dyDescent="0.3">
      <c r="B5" s="102" t="s">
        <v>148</v>
      </c>
      <c r="C5" s="133" t="s">
        <v>124</v>
      </c>
      <c r="D5" s="133" t="s">
        <v>124</v>
      </c>
      <c r="E5" s="133" t="s">
        <v>124</v>
      </c>
      <c r="F5" s="133" t="s">
        <v>124</v>
      </c>
      <c r="G5" s="133" t="s">
        <v>124</v>
      </c>
      <c r="H5" s="133" t="s">
        <v>124</v>
      </c>
      <c r="I5" s="133" t="s">
        <v>124</v>
      </c>
      <c r="J5" s="133" t="s">
        <v>124</v>
      </c>
    </row>
    <row r="6" spans="1:10" hidden="1" x14ac:dyDescent="0.3">
      <c r="B6" s="102" t="s">
        <v>144</v>
      </c>
      <c r="C6" s="6">
        <f t="shared" ref="C6:J6" si="0">IFERROR(VLOOKUP(C5,PinkBallFull,2,FALSE),0)</f>
        <v>1</v>
      </c>
      <c r="D6" s="6">
        <f t="shared" si="0"/>
        <v>1</v>
      </c>
      <c r="E6" s="6">
        <f t="shared" si="0"/>
        <v>1</v>
      </c>
      <c r="F6" s="6">
        <f t="shared" si="0"/>
        <v>1</v>
      </c>
      <c r="G6" s="6">
        <f t="shared" si="0"/>
        <v>1</v>
      </c>
      <c r="H6" s="6">
        <f t="shared" si="0"/>
        <v>1</v>
      </c>
      <c r="I6" s="6">
        <f t="shared" si="0"/>
        <v>1</v>
      </c>
      <c r="J6" s="6">
        <f t="shared" si="0"/>
        <v>1</v>
      </c>
    </row>
    <row r="7" spans="1:10" x14ac:dyDescent="0.3">
      <c r="A7">
        <v>1</v>
      </c>
      <c r="B7" s="102" t="s">
        <v>106</v>
      </c>
      <c r="C7" s="12" t="str">
        <f t="shared" ref="C7:J16" ca="1" si="1">IF(C$6&lt;=$A7,"",INDIRECT("'"&amp;SUBSTITUTE(C$3,"'","''")&amp;"'!W"&amp;($A7+10)))</f>
        <v/>
      </c>
      <c r="D7" s="12" t="str">
        <f t="shared" ca="1" si="1"/>
        <v/>
      </c>
      <c r="E7" s="12" t="str">
        <f t="shared" ca="1" si="1"/>
        <v/>
      </c>
      <c r="F7" s="12" t="str">
        <f t="shared" ca="1" si="1"/>
        <v/>
      </c>
      <c r="G7" s="12" t="str">
        <f t="shared" ca="1" si="1"/>
        <v/>
      </c>
      <c r="H7" s="12" t="str">
        <f t="shared" ca="1" si="1"/>
        <v/>
      </c>
      <c r="I7" s="12" t="str">
        <f t="shared" ca="1" si="1"/>
        <v/>
      </c>
      <c r="J7" s="12" t="str">
        <f t="shared" ca="1" si="1"/>
        <v/>
      </c>
    </row>
    <row r="8" spans="1:10" x14ac:dyDescent="0.3">
      <c r="A8">
        <v>2</v>
      </c>
      <c r="B8" s="102" t="s">
        <v>107</v>
      </c>
      <c r="C8" s="12" t="str">
        <f t="shared" ca="1" si="1"/>
        <v/>
      </c>
      <c r="D8" s="12" t="str">
        <f t="shared" ca="1" si="1"/>
        <v/>
      </c>
      <c r="E8" s="12" t="str">
        <f t="shared" ca="1" si="1"/>
        <v/>
      </c>
      <c r="F8" s="12" t="str">
        <f t="shared" ca="1" si="1"/>
        <v/>
      </c>
      <c r="G8" s="12" t="str">
        <f t="shared" ca="1" si="1"/>
        <v/>
      </c>
      <c r="H8" s="12" t="str">
        <f t="shared" ca="1" si="1"/>
        <v/>
      </c>
      <c r="I8" s="12" t="str">
        <f t="shared" ca="1" si="1"/>
        <v/>
      </c>
      <c r="J8" s="12" t="str">
        <f t="shared" ca="1" si="1"/>
        <v/>
      </c>
    </row>
    <row r="9" spans="1:10" x14ac:dyDescent="0.3">
      <c r="A9">
        <v>3</v>
      </c>
      <c r="B9" s="102" t="s">
        <v>108</v>
      </c>
      <c r="C9" s="12" t="str">
        <f t="shared" ca="1" si="1"/>
        <v/>
      </c>
      <c r="D9" s="12" t="str">
        <f t="shared" ca="1" si="1"/>
        <v/>
      </c>
      <c r="E9" s="12" t="str">
        <f t="shared" ca="1" si="1"/>
        <v/>
      </c>
      <c r="F9" s="12" t="str">
        <f t="shared" ca="1" si="1"/>
        <v/>
      </c>
      <c r="G9" s="12" t="str">
        <f t="shared" ca="1" si="1"/>
        <v/>
      </c>
      <c r="H9" s="12" t="str">
        <f t="shared" ca="1" si="1"/>
        <v/>
      </c>
      <c r="I9" s="12" t="str">
        <f t="shared" ca="1" si="1"/>
        <v/>
      </c>
      <c r="J9" s="12" t="str">
        <f t="shared" ca="1" si="1"/>
        <v/>
      </c>
    </row>
    <row r="10" spans="1:10" x14ac:dyDescent="0.3">
      <c r="A10">
        <v>4</v>
      </c>
      <c r="B10" s="102" t="s">
        <v>109</v>
      </c>
      <c r="C10" s="12" t="str">
        <f t="shared" ca="1" si="1"/>
        <v/>
      </c>
      <c r="D10" s="12" t="str">
        <f t="shared" ca="1" si="1"/>
        <v/>
      </c>
      <c r="E10" s="12" t="str">
        <f t="shared" ca="1" si="1"/>
        <v/>
      </c>
      <c r="F10" s="12" t="str">
        <f t="shared" ca="1" si="1"/>
        <v/>
      </c>
      <c r="G10" s="12" t="str">
        <f t="shared" ca="1" si="1"/>
        <v/>
      </c>
      <c r="H10" s="12" t="str">
        <f t="shared" ca="1" si="1"/>
        <v/>
      </c>
      <c r="I10" s="12" t="str">
        <f t="shared" ca="1" si="1"/>
        <v/>
      </c>
      <c r="J10" s="12" t="str">
        <f t="shared" ca="1" si="1"/>
        <v/>
      </c>
    </row>
    <row r="11" spans="1:10" x14ac:dyDescent="0.3">
      <c r="A11">
        <v>5</v>
      </c>
      <c r="B11" s="102" t="s">
        <v>110</v>
      </c>
      <c r="C11" s="12" t="str">
        <f t="shared" ca="1" si="1"/>
        <v/>
      </c>
      <c r="D11" s="12" t="str">
        <f t="shared" ca="1" si="1"/>
        <v/>
      </c>
      <c r="E11" s="12" t="str">
        <f t="shared" ca="1" si="1"/>
        <v/>
      </c>
      <c r="F11" s="12" t="str">
        <f t="shared" ca="1" si="1"/>
        <v/>
      </c>
      <c r="G11" s="12" t="str">
        <f t="shared" ca="1" si="1"/>
        <v/>
      </c>
      <c r="H11" s="12" t="str">
        <f t="shared" ca="1" si="1"/>
        <v/>
      </c>
      <c r="I11" s="12" t="str">
        <f t="shared" ca="1" si="1"/>
        <v/>
      </c>
      <c r="J11" s="12" t="str">
        <f t="shared" ca="1" si="1"/>
        <v/>
      </c>
    </row>
    <row r="12" spans="1:10" x14ac:dyDescent="0.3">
      <c r="A12">
        <v>6</v>
      </c>
      <c r="B12" s="102" t="s">
        <v>111</v>
      </c>
      <c r="C12" s="12" t="str">
        <f t="shared" ca="1" si="1"/>
        <v/>
      </c>
      <c r="D12" s="12" t="str">
        <f t="shared" ca="1" si="1"/>
        <v/>
      </c>
      <c r="E12" s="12" t="str">
        <f t="shared" ca="1" si="1"/>
        <v/>
      </c>
      <c r="F12" s="12" t="str">
        <f t="shared" ca="1" si="1"/>
        <v/>
      </c>
      <c r="G12" s="12" t="str">
        <f t="shared" ca="1" si="1"/>
        <v/>
      </c>
      <c r="H12" s="12" t="str">
        <f t="shared" ca="1" si="1"/>
        <v/>
      </c>
      <c r="I12" s="12" t="str">
        <f t="shared" ca="1" si="1"/>
        <v/>
      </c>
      <c r="J12" s="12" t="str">
        <f t="shared" ca="1" si="1"/>
        <v/>
      </c>
    </row>
    <row r="13" spans="1:10" x14ac:dyDescent="0.3">
      <c r="A13">
        <v>7</v>
      </c>
      <c r="B13" s="102" t="s">
        <v>112</v>
      </c>
      <c r="C13" s="12" t="str">
        <f t="shared" ca="1" si="1"/>
        <v/>
      </c>
      <c r="D13" s="12" t="str">
        <f t="shared" ca="1" si="1"/>
        <v/>
      </c>
      <c r="E13" s="12" t="str">
        <f t="shared" ca="1" si="1"/>
        <v/>
      </c>
      <c r="F13" s="12" t="str">
        <f t="shared" ca="1" si="1"/>
        <v/>
      </c>
      <c r="G13" s="12" t="str">
        <f t="shared" ca="1" si="1"/>
        <v/>
      </c>
      <c r="H13" s="12" t="str">
        <f t="shared" ca="1" si="1"/>
        <v/>
      </c>
      <c r="I13" s="12" t="str">
        <f t="shared" ca="1" si="1"/>
        <v/>
      </c>
      <c r="J13" s="12" t="str">
        <f t="shared" ca="1" si="1"/>
        <v/>
      </c>
    </row>
    <row r="14" spans="1:10" x14ac:dyDescent="0.3">
      <c r="A14">
        <v>8</v>
      </c>
      <c r="B14" s="102" t="s">
        <v>113</v>
      </c>
      <c r="C14" s="12" t="str">
        <f t="shared" ca="1" si="1"/>
        <v/>
      </c>
      <c r="D14" s="12" t="str">
        <f t="shared" ca="1" si="1"/>
        <v/>
      </c>
      <c r="E14" s="12" t="str">
        <f t="shared" ca="1" si="1"/>
        <v/>
      </c>
      <c r="F14" s="12" t="str">
        <f t="shared" ca="1" si="1"/>
        <v/>
      </c>
      <c r="G14" s="12" t="str">
        <f t="shared" ca="1" si="1"/>
        <v/>
      </c>
      <c r="H14" s="12" t="str">
        <f t="shared" ca="1" si="1"/>
        <v/>
      </c>
      <c r="I14" s="12" t="str">
        <f t="shared" ca="1" si="1"/>
        <v/>
      </c>
      <c r="J14" s="12" t="str">
        <f t="shared" ca="1" si="1"/>
        <v/>
      </c>
    </row>
    <row r="15" spans="1:10" x14ac:dyDescent="0.3">
      <c r="A15">
        <v>9</v>
      </c>
      <c r="B15" s="102" t="s">
        <v>114</v>
      </c>
      <c r="C15" s="12" t="str">
        <f t="shared" ca="1" si="1"/>
        <v/>
      </c>
      <c r="D15" s="12" t="str">
        <f t="shared" ca="1" si="1"/>
        <v/>
      </c>
      <c r="E15" s="12" t="str">
        <f t="shared" ca="1" si="1"/>
        <v/>
      </c>
      <c r="F15" s="12" t="str">
        <f t="shared" ca="1" si="1"/>
        <v/>
      </c>
      <c r="G15" s="12" t="str">
        <f t="shared" ca="1" si="1"/>
        <v/>
      </c>
      <c r="H15" s="12" t="str">
        <f t="shared" ca="1" si="1"/>
        <v/>
      </c>
      <c r="I15" s="12" t="str">
        <f t="shared" ca="1" si="1"/>
        <v/>
      </c>
      <c r="J15" s="12" t="str">
        <f t="shared" ca="1" si="1"/>
        <v/>
      </c>
    </row>
    <row r="16" spans="1:10" x14ac:dyDescent="0.3">
      <c r="A16">
        <v>10</v>
      </c>
      <c r="B16" s="102" t="s">
        <v>115</v>
      </c>
      <c r="C16" s="12" t="str">
        <f t="shared" ca="1" si="1"/>
        <v/>
      </c>
      <c r="D16" s="12" t="str">
        <f t="shared" ca="1" si="1"/>
        <v/>
      </c>
      <c r="E16" s="12" t="str">
        <f t="shared" ca="1" si="1"/>
        <v/>
      </c>
      <c r="F16" s="12" t="str">
        <f t="shared" ca="1" si="1"/>
        <v/>
      </c>
      <c r="G16" s="12" t="str">
        <f t="shared" ca="1" si="1"/>
        <v/>
      </c>
      <c r="H16" s="12" t="str">
        <f t="shared" ca="1" si="1"/>
        <v/>
      </c>
      <c r="I16" s="12" t="str">
        <f t="shared" ca="1" si="1"/>
        <v/>
      </c>
      <c r="J16" s="12" t="str">
        <f t="shared" ca="1" si="1"/>
        <v/>
      </c>
    </row>
    <row r="17" spans="1:10" x14ac:dyDescent="0.3">
      <c r="A17">
        <v>11</v>
      </c>
      <c r="B17" s="102" t="s">
        <v>116</v>
      </c>
      <c r="C17" s="12" t="str">
        <f t="shared" ref="C17:J24" ca="1" si="2">IF(C$6&lt;=$A17,"",INDIRECT("'"&amp;SUBSTITUTE(C$3,"'","''")&amp;"'!W"&amp;($A17+10)))</f>
        <v/>
      </c>
      <c r="D17" s="12" t="str">
        <f t="shared" ca="1" si="2"/>
        <v/>
      </c>
      <c r="E17" s="12" t="str">
        <f t="shared" ca="1" si="2"/>
        <v/>
      </c>
      <c r="F17" s="12" t="str">
        <f t="shared" ca="1" si="2"/>
        <v/>
      </c>
      <c r="G17" s="12" t="str">
        <f t="shared" ca="1" si="2"/>
        <v/>
      </c>
      <c r="H17" s="12" t="str">
        <f t="shared" ca="1" si="2"/>
        <v/>
      </c>
      <c r="I17" s="12" t="str">
        <f t="shared" ca="1" si="2"/>
        <v/>
      </c>
      <c r="J17" s="12" t="str">
        <f t="shared" ca="1" si="2"/>
        <v/>
      </c>
    </row>
    <row r="18" spans="1:10" x14ac:dyDescent="0.3">
      <c r="A18">
        <v>12</v>
      </c>
      <c r="B18" s="102" t="s">
        <v>117</v>
      </c>
      <c r="C18" s="12" t="str">
        <f t="shared" ca="1" si="2"/>
        <v/>
      </c>
      <c r="D18" s="12" t="str">
        <f t="shared" ca="1" si="2"/>
        <v/>
      </c>
      <c r="E18" s="12" t="str">
        <f t="shared" ca="1" si="2"/>
        <v/>
      </c>
      <c r="F18" s="12" t="str">
        <f t="shared" ca="1" si="2"/>
        <v/>
      </c>
      <c r="G18" s="12" t="str">
        <f t="shared" ca="1" si="2"/>
        <v/>
      </c>
      <c r="H18" s="12" t="str">
        <f t="shared" ca="1" si="2"/>
        <v/>
      </c>
      <c r="I18" s="12" t="str">
        <f t="shared" ca="1" si="2"/>
        <v/>
      </c>
      <c r="J18" s="12" t="str">
        <f t="shared" ca="1" si="2"/>
        <v/>
      </c>
    </row>
    <row r="19" spans="1:10" x14ac:dyDescent="0.3">
      <c r="A19">
        <v>13</v>
      </c>
      <c r="B19" s="102" t="s">
        <v>118</v>
      </c>
      <c r="C19" s="12" t="str">
        <f t="shared" ca="1" si="2"/>
        <v/>
      </c>
      <c r="D19" s="12" t="str">
        <f t="shared" ca="1" si="2"/>
        <v/>
      </c>
      <c r="E19" s="12" t="str">
        <f t="shared" ca="1" si="2"/>
        <v/>
      </c>
      <c r="F19" s="12" t="str">
        <f t="shared" ca="1" si="2"/>
        <v/>
      </c>
      <c r="G19" s="12" t="str">
        <f t="shared" ca="1" si="2"/>
        <v/>
      </c>
      <c r="H19" s="12" t="str">
        <f t="shared" ca="1" si="2"/>
        <v/>
      </c>
      <c r="I19" s="12" t="str">
        <f t="shared" ca="1" si="2"/>
        <v/>
      </c>
      <c r="J19" s="12" t="str">
        <f t="shared" ca="1" si="2"/>
        <v/>
      </c>
    </row>
    <row r="20" spans="1:10" x14ac:dyDescent="0.3">
      <c r="A20">
        <v>14</v>
      </c>
      <c r="B20" s="102" t="s">
        <v>119</v>
      </c>
      <c r="C20" s="12" t="str">
        <f t="shared" ca="1" si="2"/>
        <v/>
      </c>
      <c r="D20" s="12" t="str">
        <f t="shared" ca="1" si="2"/>
        <v/>
      </c>
      <c r="E20" s="12" t="str">
        <f t="shared" ca="1" si="2"/>
        <v/>
      </c>
      <c r="F20" s="12" t="str">
        <f t="shared" ca="1" si="2"/>
        <v/>
      </c>
      <c r="G20" s="12" t="str">
        <f t="shared" ca="1" si="2"/>
        <v/>
      </c>
      <c r="H20" s="12" t="str">
        <f t="shared" ca="1" si="2"/>
        <v/>
      </c>
      <c r="I20" s="12" t="str">
        <f t="shared" ca="1" si="2"/>
        <v/>
      </c>
      <c r="J20" s="12" t="str">
        <f t="shared" ca="1" si="2"/>
        <v/>
      </c>
    </row>
    <row r="21" spans="1:10" x14ac:dyDescent="0.3">
      <c r="A21">
        <v>15</v>
      </c>
      <c r="B21" s="102" t="s">
        <v>120</v>
      </c>
      <c r="C21" s="12" t="str">
        <f t="shared" ca="1" si="2"/>
        <v/>
      </c>
      <c r="D21" s="12" t="str">
        <f t="shared" ca="1" si="2"/>
        <v/>
      </c>
      <c r="E21" s="12" t="str">
        <f t="shared" ca="1" si="2"/>
        <v/>
      </c>
      <c r="F21" s="12" t="str">
        <f t="shared" ca="1" si="2"/>
        <v/>
      </c>
      <c r="G21" s="12" t="str">
        <f t="shared" ca="1" si="2"/>
        <v/>
      </c>
      <c r="H21" s="12" t="str">
        <f t="shared" ca="1" si="2"/>
        <v/>
      </c>
      <c r="I21" s="12" t="str">
        <f t="shared" ca="1" si="2"/>
        <v/>
      </c>
      <c r="J21" s="12" t="str">
        <f t="shared" ca="1" si="2"/>
        <v/>
      </c>
    </row>
    <row r="22" spans="1:10" x14ac:dyDescent="0.3">
      <c r="A22">
        <v>16</v>
      </c>
      <c r="B22" s="102" t="s">
        <v>121</v>
      </c>
      <c r="C22" s="12" t="str">
        <f t="shared" ca="1" si="2"/>
        <v/>
      </c>
      <c r="D22" s="12" t="str">
        <f t="shared" ca="1" si="2"/>
        <v/>
      </c>
      <c r="E22" s="12" t="str">
        <f t="shared" ca="1" si="2"/>
        <v/>
      </c>
      <c r="F22" s="12" t="str">
        <f t="shared" ca="1" si="2"/>
        <v/>
      </c>
      <c r="G22" s="12" t="str">
        <f t="shared" ca="1" si="2"/>
        <v/>
      </c>
      <c r="H22" s="12" t="str">
        <f t="shared" ca="1" si="2"/>
        <v/>
      </c>
      <c r="I22" s="12" t="str">
        <f t="shared" ca="1" si="2"/>
        <v/>
      </c>
      <c r="J22" s="12" t="str">
        <f t="shared" ca="1" si="2"/>
        <v/>
      </c>
    </row>
    <row r="23" spans="1:10" x14ac:dyDescent="0.3">
      <c r="A23">
        <v>17</v>
      </c>
      <c r="B23" s="102" t="s">
        <v>122</v>
      </c>
      <c r="C23" s="12" t="str">
        <f t="shared" ca="1" si="2"/>
        <v/>
      </c>
      <c r="D23" s="12" t="str">
        <f t="shared" ca="1" si="2"/>
        <v/>
      </c>
      <c r="E23" s="12" t="str">
        <f t="shared" ca="1" si="2"/>
        <v/>
      </c>
      <c r="F23" s="12" t="str">
        <f t="shared" ca="1" si="2"/>
        <v/>
      </c>
      <c r="G23" s="12" t="str">
        <f t="shared" ca="1" si="2"/>
        <v/>
      </c>
      <c r="H23" s="12" t="str">
        <f t="shared" ca="1" si="2"/>
        <v/>
      </c>
      <c r="I23" s="12" t="str">
        <f t="shared" ca="1" si="2"/>
        <v/>
      </c>
      <c r="J23" s="12" t="str">
        <f t="shared" ca="1" si="2"/>
        <v/>
      </c>
    </row>
    <row r="24" spans="1:10" x14ac:dyDescent="0.3">
      <c r="A24">
        <v>18</v>
      </c>
      <c r="B24" s="102" t="s">
        <v>123</v>
      </c>
      <c r="C24" s="12" t="str">
        <f t="shared" ca="1" si="2"/>
        <v/>
      </c>
      <c r="D24" s="12" t="str">
        <f t="shared" ca="1" si="2"/>
        <v/>
      </c>
      <c r="E24" s="12" t="str">
        <f t="shared" ca="1" si="2"/>
        <v/>
      </c>
      <c r="F24" s="12" t="str">
        <f t="shared" ca="1" si="2"/>
        <v/>
      </c>
      <c r="G24" s="12" t="str">
        <f t="shared" ca="1" si="2"/>
        <v/>
      </c>
      <c r="H24" s="12" t="str">
        <f t="shared" ca="1" si="2"/>
        <v/>
      </c>
      <c r="I24" s="12" t="str">
        <f t="shared" ca="1" si="2"/>
        <v/>
      </c>
      <c r="J24" s="12" t="str">
        <f t="shared" ca="1" si="2"/>
        <v/>
      </c>
    </row>
    <row r="25" spans="1:10" x14ac:dyDescent="0.3">
      <c r="B25" s="92" t="s">
        <v>143</v>
      </c>
      <c r="C25" s="101" cm="1">
        <f t="array" aca="1" ref="C25" ca="1">SUM(IF(C7:C24="",0,C7:C24)*(4^(($A7:$A24^2)/(324))))</f>
        <v>0</v>
      </c>
      <c r="D25" s="101" cm="1">
        <f t="array" aca="1" ref="D25" ca="1">SUM(IF(D7:D24="",0,D7:D24)*(4^(($A7:$A24^2)/(324))))</f>
        <v>0</v>
      </c>
      <c r="E25" s="101" cm="1">
        <f t="array" aca="1" ref="E25" ca="1">SUM(IF(E7:E24="",0,E7:E24)*(4^(($A7:$A24^2)/(324))))</f>
        <v>0</v>
      </c>
      <c r="F25" s="101" cm="1">
        <f t="array" aca="1" ref="F25" ca="1">SUM(IF(F7:F24="",0,F7:F24)*(4^(($A7:$A24^2)/(324))))</f>
        <v>0</v>
      </c>
      <c r="G25" s="101" cm="1">
        <f t="array" aca="1" ref="G25" ca="1">SUM(IF(G7:G24="",0,G7:G24)*(4^(($A7:$A24^2)/(324))))</f>
        <v>0</v>
      </c>
      <c r="H25" s="101" cm="1">
        <f t="array" aca="1" ref="H25" ca="1">SUM(IF(H7:H24="",0,H7:H24)*(4^(($A7:$A24^2)/(324))))</f>
        <v>0</v>
      </c>
      <c r="I25" s="101" cm="1">
        <f t="array" aca="1" ref="I25" ca="1">SUM(IF(I7:I24="",0,I7:I24)*(4^(($A7:$A24^2)/(324))))</f>
        <v>0</v>
      </c>
      <c r="J25" s="101" cm="1">
        <f t="array" aca="1" ref="J25" ca="1">SUM(IF(J7:J24="",0,J7:J24)*(4^(($A7:$A24^2)/(324))))</f>
        <v>0</v>
      </c>
    </row>
    <row r="26" spans="1:10" ht="3" customHeight="1" x14ac:dyDescent="0.3"/>
  </sheetData>
  <sheetProtection selectLockedCells="1"/>
  <mergeCells count="1">
    <mergeCell ref="B1:J1"/>
  </mergeCells>
  <dataValidations count="1">
    <dataValidation type="list" allowBlank="1" showInputMessage="1" showErrorMessage="1" sqref="C5:J5" xr:uid="{540468CF-F494-4475-9C94-970D7A673936}">
      <formula1>PinkBall</formula1>
    </dataValidation>
  </dataValidations>
  <pageMargins left="0.7" right="0.7" top="0.75" bottom="0.75" header="0.3" footer="0.3"/>
  <pageSetup orientation="portrait" verticalDpi="200" r:id="rId1"/>
  <headerFooter>
    <oddFooter>&amp;C&amp;1#&amp;"Arial"&amp;9&amp;K7C7C80Public</oddFooter>
  </headerFooter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00000000-0002-0000-0900-000001000000}">
          <x14:formula1>
            <xm:f>'New Eltham Nadgers'!$C$5:$C$6</xm:f>
          </x14:formula1>
          <xm:sqref>C4</xm:sqref>
        </x14:dataValidation>
        <x14:dataValidation type="list" allowBlank="1" showInputMessage="1" showErrorMessage="1" xr:uid="{00000000-0002-0000-0900-000002000000}">
          <x14:formula1>
            <xm:f>PuttGPT!$C$5:$C$6</xm:f>
          </x14:formula1>
          <xm:sqref>D4</xm:sqref>
        </x14:dataValidation>
        <x14:dataValidation type="list" allowBlank="1" showInputMessage="1" showErrorMessage="1" xr:uid="{00000000-0002-0000-0900-000003000000}">
          <x14:formula1>
            <xm:f>'The Green Jackets'!$C$5:$C$6</xm:f>
          </x14:formula1>
          <xm:sqref>E4</xm:sqref>
        </x14:dataValidation>
        <x14:dataValidation type="list" allowBlank="1" showInputMessage="1" showErrorMessage="1" xr:uid="{00000000-0002-0000-0900-000004000000}">
          <x14:formula1>
            <xm:f>'The Double D''s'!$C$5:$C$6</xm:f>
          </x14:formula1>
          <xm:sqref>F4</xm:sqref>
        </x14:dataValidation>
        <x14:dataValidation type="list" allowBlank="1" showInputMessage="1" showErrorMessage="1" xr:uid="{00000000-0002-0000-0900-000005000000}">
          <x14:formula1>
            <xm:f>'The Lamb Shanks'!$C$5:$C$6</xm:f>
          </x14:formula1>
          <xm:sqref>G4</xm:sqref>
        </x14:dataValidation>
        <x14:dataValidation type="list" allowBlank="1" showInputMessage="1" showErrorMessage="1" xr:uid="{00000000-0002-0000-0900-000006000000}">
          <x14:formula1>
            <xm:f>'Dulverton Dickheads'!$C$5:$C$6</xm:f>
          </x14:formula1>
          <xm:sqref>H4</xm:sqref>
        </x14:dataValidation>
        <x14:dataValidation type="list" allowBlank="1" showInputMessage="1" showErrorMessage="1" xr:uid="{00000000-0002-0000-0900-000007000000}">
          <x14:formula1>
            <xm:f>'Two Hookers'!$C$5:$C$6</xm:f>
          </x14:formula1>
          <xm:sqref>I4</xm:sqref>
        </x14:dataValidation>
        <x14:dataValidation type="list" allowBlank="1" showInputMessage="1" showErrorMessage="1" xr:uid="{00000000-0002-0000-0900-000008000000}">
          <x14:formula1>
            <xm:f>'The Ghoulfers'!$C$5:$C$6</xm:f>
          </x14:formula1>
          <xm:sqref>J4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28B37D-DB3D-443E-A002-274289837A19}">
  <sheetPr>
    <tabColor rgb="FFFF00FF"/>
  </sheetPr>
  <dimension ref="A1:K26"/>
  <sheetViews>
    <sheetView topLeftCell="B1" workbookViewId="0">
      <pane xSplit="1" ySplit="6" topLeftCell="C7" activePane="bottomRight" state="frozen"/>
      <selection activeCell="B1" sqref="B1"/>
      <selection pane="topRight" activeCell="C1" sqref="C1"/>
      <selection pane="bottomLeft" activeCell="B7" sqref="B7"/>
      <selection pane="bottomRight" activeCell="C5" sqref="C5:J5"/>
    </sheetView>
  </sheetViews>
  <sheetFormatPr defaultColWidth="0" defaultRowHeight="15" customHeight="1" zeroHeight="1" x14ac:dyDescent="0.3"/>
  <cols>
    <col min="1" max="1" width="0" hidden="1" customWidth="1"/>
    <col min="2" max="2" width="22.109375" customWidth="1"/>
    <col min="3" max="10" width="21.109375" style="7" customWidth="1"/>
    <col min="11" max="11" width="0.5546875" customWidth="1"/>
    <col min="12" max="16384" width="8.88671875" hidden="1"/>
  </cols>
  <sheetData>
    <row r="1" spans="1:10" ht="14.4" x14ac:dyDescent="0.3">
      <c r="B1" s="224" t="s">
        <v>104</v>
      </c>
      <c r="C1" s="224"/>
      <c r="D1" s="224"/>
      <c r="E1" s="224"/>
      <c r="F1" s="224"/>
      <c r="G1" s="224"/>
      <c r="H1" s="224"/>
      <c r="I1" s="224"/>
      <c r="J1" s="224"/>
    </row>
    <row r="2" spans="1:10" ht="14.4" x14ac:dyDescent="0.3"/>
    <row r="3" spans="1:10" ht="14.4" x14ac:dyDescent="0.3">
      <c r="C3" s="74" t="str">
        <f ca="1">'New Eltham Nadgers'!$B$2</f>
        <v>New Eltham Nadgers</v>
      </c>
      <c r="D3" s="74" t="str">
        <f ca="1">PuttGPT!$B$2</f>
        <v>PuttGPT</v>
      </c>
      <c r="E3" s="74" t="str">
        <f ca="1">'The Green Jackets'!$B$2</f>
        <v>The Green Jackets</v>
      </c>
      <c r="F3" s="74" t="str">
        <f ca="1">'The Double D''s'!$B$2</f>
        <v>The Double D's</v>
      </c>
      <c r="G3" s="74" t="str">
        <f ca="1">'The Lamb Shanks'!$B$2</f>
        <v>The Lamb Shanks</v>
      </c>
      <c r="H3" s="74" t="str">
        <f ca="1">'Dulverton Dickheads'!$B$2</f>
        <v>Dulverton Dickheads</v>
      </c>
      <c r="I3" s="74" t="str">
        <f ca="1">'Two Hookers'!$B$2</f>
        <v>Two Hookers</v>
      </c>
      <c r="J3" s="74" t="str">
        <f ca="1">'The Ghoulfers'!$B$2</f>
        <v>The Ghoulfers</v>
      </c>
    </row>
    <row r="4" spans="1:10" ht="14.4" x14ac:dyDescent="0.3">
      <c r="B4" s="74" t="s">
        <v>147</v>
      </c>
      <c r="C4" s="132" t="str">
        <f>'Pink Ball'!C4</f>
        <v>Jeff</v>
      </c>
      <c r="D4" s="132" t="str">
        <f>'Pink Ball'!D4</f>
        <v>Cormac</v>
      </c>
      <c r="E4" s="132" t="str">
        <f>'Pink Ball'!E4</f>
        <v>Tom</v>
      </c>
      <c r="F4" s="132" t="str">
        <f>'Pink Ball'!F4</f>
        <v>Paul</v>
      </c>
      <c r="G4" s="132" t="str">
        <f>'Pink Ball'!G4</f>
        <v>Alan</v>
      </c>
      <c r="H4" s="132" t="str">
        <f>'Pink Ball'!H4</f>
        <v>Rich B</v>
      </c>
      <c r="I4" s="132" t="str">
        <f>'Pink Ball'!I4</f>
        <v>Stewart</v>
      </c>
      <c r="J4" s="132" t="str">
        <f>'Pink Ball'!J4</f>
        <v>Casper</v>
      </c>
    </row>
    <row r="5" spans="1:10" ht="14.4" x14ac:dyDescent="0.3">
      <c r="B5" s="102" t="s">
        <v>148</v>
      </c>
      <c r="C5" s="133" t="str">
        <f>'Pink Ball'!C5</f>
        <v>Lost on Hole #1</v>
      </c>
      <c r="D5" s="133" t="str">
        <f>'Pink Ball'!D5</f>
        <v>Lost on Hole #1</v>
      </c>
      <c r="E5" s="133" t="str">
        <f>'Pink Ball'!E5</f>
        <v>Lost on Hole #1</v>
      </c>
      <c r="F5" s="133" t="str">
        <f>'Pink Ball'!F5</f>
        <v>Lost on Hole #1</v>
      </c>
      <c r="G5" s="133" t="str">
        <f>'Pink Ball'!G5</f>
        <v>Lost on Hole #1</v>
      </c>
      <c r="H5" s="133" t="str">
        <f>'Pink Ball'!H5</f>
        <v>Lost on Hole #1</v>
      </c>
      <c r="I5" s="133" t="str">
        <f>'Pink Ball'!I5</f>
        <v>Lost on Hole #1</v>
      </c>
      <c r="J5" s="133" t="str">
        <f>'Pink Ball'!J5</f>
        <v>Lost on Hole #1</v>
      </c>
    </row>
    <row r="6" spans="1:10" ht="14.4" hidden="1" x14ac:dyDescent="0.3">
      <c r="B6" s="102" t="s">
        <v>144</v>
      </c>
      <c r="C6" s="6">
        <f t="shared" ref="C6:J6" si="0">IFERROR(VLOOKUP(C5,PinkBallFull,2,FALSE),0)</f>
        <v>1</v>
      </c>
      <c r="D6" s="6">
        <f t="shared" si="0"/>
        <v>1</v>
      </c>
      <c r="E6" s="6">
        <f t="shared" si="0"/>
        <v>1</v>
      </c>
      <c r="F6" s="6">
        <f t="shared" si="0"/>
        <v>1</v>
      </c>
      <c r="G6" s="6">
        <f t="shared" si="0"/>
        <v>1</v>
      </c>
      <c r="H6" s="6">
        <f t="shared" si="0"/>
        <v>1</v>
      </c>
      <c r="I6" s="6">
        <f t="shared" si="0"/>
        <v>1</v>
      </c>
      <c r="J6" s="6">
        <f t="shared" si="0"/>
        <v>1</v>
      </c>
    </row>
    <row r="7" spans="1:10" ht="14.4" x14ac:dyDescent="0.3">
      <c r="A7">
        <v>1</v>
      </c>
      <c r="B7" s="102" t="s">
        <v>106</v>
      </c>
      <c r="C7" s="12" t="str">
        <f t="shared" ref="C7:J22" ca="1" si="1">IF(C$6&lt;=$A7,"",INDIRECT("'"&amp;SUBSTITUTE(C$3,"'","''")&amp;"'!W"&amp;($A7+10)))</f>
        <v/>
      </c>
      <c r="D7" s="12" t="str">
        <f t="shared" ca="1" si="1"/>
        <v/>
      </c>
      <c r="E7" s="12" t="str">
        <f t="shared" ca="1" si="1"/>
        <v/>
      </c>
      <c r="F7" s="12" t="str">
        <f t="shared" ca="1" si="1"/>
        <v/>
      </c>
      <c r="G7" s="12" t="str">
        <f t="shared" ca="1" si="1"/>
        <v/>
      </c>
      <c r="H7" s="12" t="str">
        <f t="shared" ca="1" si="1"/>
        <v/>
      </c>
      <c r="I7" s="12" t="str">
        <f t="shared" ca="1" si="1"/>
        <v/>
      </c>
      <c r="J7" s="12" t="str">
        <f t="shared" ca="1" si="1"/>
        <v/>
      </c>
    </row>
    <row r="8" spans="1:10" ht="14.4" x14ac:dyDescent="0.3">
      <c r="A8">
        <v>2</v>
      </c>
      <c r="B8" s="102" t="s">
        <v>107</v>
      </c>
      <c r="C8" s="12" t="str">
        <f t="shared" ca="1" si="1"/>
        <v/>
      </c>
      <c r="D8" s="12" t="str">
        <f t="shared" ca="1" si="1"/>
        <v/>
      </c>
      <c r="E8" s="12" t="str">
        <f t="shared" ca="1" si="1"/>
        <v/>
      </c>
      <c r="F8" s="12" t="str">
        <f t="shared" ca="1" si="1"/>
        <v/>
      </c>
      <c r="G8" s="12" t="str">
        <f t="shared" ca="1" si="1"/>
        <v/>
      </c>
      <c r="H8" s="12" t="str">
        <f t="shared" ca="1" si="1"/>
        <v/>
      </c>
      <c r="I8" s="12" t="str">
        <f t="shared" ca="1" si="1"/>
        <v/>
      </c>
      <c r="J8" s="12" t="str">
        <f t="shared" ca="1" si="1"/>
        <v/>
      </c>
    </row>
    <row r="9" spans="1:10" ht="14.4" x14ac:dyDescent="0.3">
      <c r="A9">
        <v>3</v>
      </c>
      <c r="B9" s="102" t="s">
        <v>108</v>
      </c>
      <c r="C9" s="12" t="str">
        <f t="shared" ca="1" si="1"/>
        <v/>
      </c>
      <c r="D9" s="12" t="str">
        <f t="shared" ca="1" si="1"/>
        <v/>
      </c>
      <c r="E9" s="12" t="str">
        <f t="shared" ca="1" si="1"/>
        <v/>
      </c>
      <c r="F9" s="12" t="str">
        <f t="shared" ca="1" si="1"/>
        <v/>
      </c>
      <c r="G9" s="12" t="str">
        <f t="shared" ca="1" si="1"/>
        <v/>
      </c>
      <c r="H9" s="12" t="str">
        <f t="shared" ca="1" si="1"/>
        <v/>
      </c>
      <c r="I9" s="12" t="str">
        <f t="shared" ca="1" si="1"/>
        <v/>
      </c>
      <c r="J9" s="12" t="str">
        <f t="shared" ca="1" si="1"/>
        <v/>
      </c>
    </row>
    <row r="10" spans="1:10" ht="14.4" x14ac:dyDescent="0.3">
      <c r="A10">
        <v>4</v>
      </c>
      <c r="B10" s="102" t="s">
        <v>109</v>
      </c>
      <c r="C10" s="12" t="str">
        <f t="shared" ca="1" si="1"/>
        <v/>
      </c>
      <c r="D10" s="12" t="str">
        <f t="shared" ca="1" si="1"/>
        <v/>
      </c>
      <c r="E10" s="12" t="str">
        <f t="shared" ca="1" si="1"/>
        <v/>
      </c>
      <c r="F10" s="12" t="str">
        <f t="shared" ca="1" si="1"/>
        <v/>
      </c>
      <c r="G10" s="12" t="str">
        <f t="shared" ca="1" si="1"/>
        <v/>
      </c>
      <c r="H10" s="12" t="str">
        <f t="shared" ca="1" si="1"/>
        <v/>
      </c>
      <c r="I10" s="12" t="str">
        <f t="shared" ca="1" si="1"/>
        <v/>
      </c>
      <c r="J10" s="12" t="str">
        <f t="shared" ca="1" si="1"/>
        <v/>
      </c>
    </row>
    <row r="11" spans="1:10" ht="14.4" x14ac:dyDescent="0.3">
      <c r="A11">
        <v>5</v>
      </c>
      <c r="B11" s="102" t="s">
        <v>110</v>
      </c>
      <c r="C11" s="12" t="str">
        <f t="shared" ca="1" si="1"/>
        <v/>
      </c>
      <c r="D11" s="12" t="str">
        <f t="shared" ca="1" si="1"/>
        <v/>
      </c>
      <c r="E11" s="12" t="str">
        <f t="shared" ca="1" si="1"/>
        <v/>
      </c>
      <c r="F11" s="12" t="str">
        <f t="shared" ca="1" si="1"/>
        <v/>
      </c>
      <c r="G11" s="12" t="str">
        <f t="shared" ca="1" si="1"/>
        <v/>
      </c>
      <c r="H11" s="12" t="str">
        <f t="shared" ca="1" si="1"/>
        <v/>
      </c>
      <c r="I11" s="12" t="str">
        <f t="shared" ca="1" si="1"/>
        <v/>
      </c>
      <c r="J11" s="12" t="str">
        <f t="shared" ca="1" si="1"/>
        <v/>
      </c>
    </row>
    <row r="12" spans="1:10" ht="14.4" x14ac:dyDescent="0.3">
      <c r="A12">
        <v>6</v>
      </c>
      <c r="B12" s="102" t="s">
        <v>111</v>
      </c>
      <c r="C12" s="12" t="str">
        <f t="shared" ca="1" si="1"/>
        <v/>
      </c>
      <c r="D12" s="12" t="str">
        <f t="shared" ca="1" si="1"/>
        <v/>
      </c>
      <c r="E12" s="12" t="str">
        <f t="shared" ca="1" si="1"/>
        <v/>
      </c>
      <c r="F12" s="12" t="str">
        <f t="shared" ca="1" si="1"/>
        <v/>
      </c>
      <c r="G12" s="12" t="str">
        <f t="shared" ca="1" si="1"/>
        <v/>
      </c>
      <c r="H12" s="12" t="str">
        <f t="shared" ca="1" si="1"/>
        <v/>
      </c>
      <c r="I12" s="12" t="str">
        <f t="shared" ca="1" si="1"/>
        <v/>
      </c>
      <c r="J12" s="12" t="str">
        <f t="shared" ca="1" si="1"/>
        <v/>
      </c>
    </row>
    <row r="13" spans="1:10" ht="14.4" x14ac:dyDescent="0.3">
      <c r="A13">
        <v>7</v>
      </c>
      <c r="B13" s="102" t="s">
        <v>112</v>
      </c>
      <c r="C13" s="12" t="str">
        <f t="shared" ca="1" si="1"/>
        <v/>
      </c>
      <c r="D13" s="12" t="str">
        <f t="shared" ca="1" si="1"/>
        <v/>
      </c>
      <c r="E13" s="12" t="str">
        <f t="shared" ca="1" si="1"/>
        <v/>
      </c>
      <c r="F13" s="12" t="str">
        <f t="shared" ca="1" si="1"/>
        <v/>
      </c>
      <c r="G13" s="12" t="str">
        <f t="shared" ca="1" si="1"/>
        <v/>
      </c>
      <c r="H13" s="12" t="str">
        <f t="shared" ca="1" si="1"/>
        <v/>
      </c>
      <c r="I13" s="12" t="str">
        <f t="shared" ca="1" si="1"/>
        <v/>
      </c>
      <c r="J13" s="12" t="str">
        <f t="shared" ca="1" si="1"/>
        <v/>
      </c>
    </row>
    <row r="14" spans="1:10" ht="14.4" x14ac:dyDescent="0.3">
      <c r="A14">
        <v>8</v>
      </c>
      <c r="B14" s="102" t="s">
        <v>113</v>
      </c>
      <c r="C14" s="12" t="str">
        <f t="shared" ca="1" si="1"/>
        <v/>
      </c>
      <c r="D14" s="12" t="str">
        <f t="shared" ca="1" si="1"/>
        <v/>
      </c>
      <c r="E14" s="12" t="str">
        <f t="shared" ca="1" si="1"/>
        <v/>
      </c>
      <c r="F14" s="12" t="str">
        <f t="shared" ca="1" si="1"/>
        <v/>
      </c>
      <c r="G14" s="12" t="str">
        <f t="shared" ca="1" si="1"/>
        <v/>
      </c>
      <c r="H14" s="12" t="str">
        <f t="shared" ca="1" si="1"/>
        <v/>
      </c>
      <c r="I14" s="12" t="str">
        <f t="shared" ca="1" si="1"/>
        <v/>
      </c>
      <c r="J14" s="12" t="str">
        <f t="shared" ca="1" si="1"/>
        <v/>
      </c>
    </row>
    <row r="15" spans="1:10" ht="14.4" x14ac:dyDescent="0.3">
      <c r="A15">
        <v>9</v>
      </c>
      <c r="B15" s="102" t="s">
        <v>114</v>
      </c>
      <c r="C15" s="12" t="str">
        <f t="shared" ca="1" si="1"/>
        <v/>
      </c>
      <c r="D15" s="12" t="str">
        <f t="shared" ca="1" si="1"/>
        <v/>
      </c>
      <c r="E15" s="12" t="str">
        <f t="shared" ca="1" si="1"/>
        <v/>
      </c>
      <c r="F15" s="12" t="str">
        <f t="shared" ca="1" si="1"/>
        <v/>
      </c>
      <c r="G15" s="12" t="str">
        <f t="shared" ca="1" si="1"/>
        <v/>
      </c>
      <c r="H15" s="12" t="str">
        <f t="shared" ca="1" si="1"/>
        <v/>
      </c>
      <c r="I15" s="12" t="str">
        <f t="shared" ca="1" si="1"/>
        <v/>
      </c>
      <c r="J15" s="12" t="str">
        <f t="shared" ca="1" si="1"/>
        <v/>
      </c>
    </row>
    <row r="16" spans="1:10" ht="14.4" x14ac:dyDescent="0.3">
      <c r="A16">
        <v>10</v>
      </c>
      <c r="B16" s="102" t="s">
        <v>115</v>
      </c>
      <c r="C16" s="12" t="str">
        <f t="shared" ca="1" si="1"/>
        <v/>
      </c>
      <c r="D16" s="12" t="str">
        <f t="shared" ca="1" si="1"/>
        <v/>
      </c>
      <c r="E16" s="12" t="str">
        <f t="shared" ca="1" si="1"/>
        <v/>
      </c>
      <c r="F16" s="12" t="str">
        <f t="shared" ca="1" si="1"/>
        <v/>
      </c>
      <c r="G16" s="12" t="str">
        <f t="shared" ca="1" si="1"/>
        <v/>
      </c>
      <c r="H16" s="12" t="str">
        <f t="shared" ca="1" si="1"/>
        <v/>
      </c>
      <c r="I16" s="12" t="str">
        <f t="shared" ca="1" si="1"/>
        <v/>
      </c>
      <c r="J16" s="12" t="str">
        <f t="shared" ca="1" si="1"/>
        <v/>
      </c>
    </row>
    <row r="17" spans="1:10" ht="14.4" x14ac:dyDescent="0.3">
      <c r="A17">
        <v>11</v>
      </c>
      <c r="B17" s="102" t="s">
        <v>116</v>
      </c>
      <c r="C17" s="12" t="str">
        <f t="shared" ca="1" si="1"/>
        <v/>
      </c>
      <c r="D17" s="12" t="str">
        <f t="shared" ca="1" si="1"/>
        <v/>
      </c>
      <c r="E17" s="12" t="str">
        <f t="shared" ca="1" si="1"/>
        <v/>
      </c>
      <c r="F17" s="12" t="str">
        <f t="shared" ca="1" si="1"/>
        <v/>
      </c>
      <c r="G17" s="12" t="str">
        <f t="shared" ca="1" si="1"/>
        <v/>
      </c>
      <c r="H17" s="12" t="str">
        <f t="shared" ca="1" si="1"/>
        <v/>
      </c>
      <c r="I17" s="12" t="str">
        <f t="shared" ca="1" si="1"/>
        <v/>
      </c>
      <c r="J17" s="12" t="str">
        <f t="shared" ca="1" si="1"/>
        <v/>
      </c>
    </row>
    <row r="18" spans="1:10" ht="14.4" x14ac:dyDescent="0.3">
      <c r="A18">
        <v>12</v>
      </c>
      <c r="B18" s="102" t="s">
        <v>117</v>
      </c>
      <c r="C18" s="12" t="str">
        <f t="shared" ca="1" si="1"/>
        <v/>
      </c>
      <c r="D18" s="12" t="str">
        <f t="shared" ca="1" si="1"/>
        <v/>
      </c>
      <c r="E18" s="12" t="str">
        <f t="shared" ca="1" si="1"/>
        <v/>
      </c>
      <c r="F18" s="12" t="str">
        <f t="shared" ca="1" si="1"/>
        <v/>
      </c>
      <c r="G18" s="12" t="str">
        <f t="shared" ca="1" si="1"/>
        <v/>
      </c>
      <c r="H18" s="12" t="str">
        <f t="shared" ca="1" si="1"/>
        <v/>
      </c>
      <c r="I18" s="12" t="str">
        <f t="shared" ca="1" si="1"/>
        <v/>
      </c>
      <c r="J18" s="12" t="str">
        <f t="shared" ca="1" si="1"/>
        <v/>
      </c>
    </row>
    <row r="19" spans="1:10" ht="14.4" x14ac:dyDescent="0.3">
      <c r="A19">
        <v>13</v>
      </c>
      <c r="B19" s="102" t="s">
        <v>118</v>
      </c>
      <c r="C19" s="12" t="str">
        <f t="shared" ca="1" si="1"/>
        <v/>
      </c>
      <c r="D19" s="12" t="str">
        <f t="shared" ca="1" si="1"/>
        <v/>
      </c>
      <c r="E19" s="12" t="str">
        <f t="shared" ca="1" si="1"/>
        <v/>
      </c>
      <c r="F19" s="12" t="str">
        <f t="shared" ca="1" si="1"/>
        <v/>
      </c>
      <c r="G19" s="12" t="str">
        <f t="shared" ca="1" si="1"/>
        <v/>
      </c>
      <c r="H19" s="12" t="str">
        <f t="shared" ca="1" si="1"/>
        <v/>
      </c>
      <c r="I19" s="12" t="str">
        <f t="shared" ca="1" si="1"/>
        <v/>
      </c>
      <c r="J19" s="12" t="str">
        <f t="shared" ca="1" si="1"/>
        <v/>
      </c>
    </row>
    <row r="20" spans="1:10" ht="14.4" x14ac:dyDescent="0.3">
      <c r="A20">
        <v>14</v>
      </c>
      <c r="B20" s="102" t="s">
        <v>119</v>
      </c>
      <c r="C20" s="12" t="str">
        <f t="shared" ca="1" si="1"/>
        <v/>
      </c>
      <c r="D20" s="12" t="str">
        <f t="shared" ca="1" si="1"/>
        <v/>
      </c>
      <c r="E20" s="12" t="str">
        <f t="shared" ca="1" si="1"/>
        <v/>
      </c>
      <c r="F20" s="12" t="str">
        <f t="shared" ca="1" si="1"/>
        <v/>
      </c>
      <c r="G20" s="12" t="str">
        <f t="shared" ca="1" si="1"/>
        <v/>
      </c>
      <c r="H20" s="12" t="str">
        <f t="shared" ca="1" si="1"/>
        <v/>
      </c>
      <c r="I20" s="12" t="str">
        <f t="shared" ca="1" si="1"/>
        <v/>
      </c>
      <c r="J20" s="12" t="str">
        <f t="shared" ca="1" si="1"/>
        <v/>
      </c>
    </row>
    <row r="21" spans="1:10" ht="14.4" x14ac:dyDescent="0.3">
      <c r="A21">
        <v>15</v>
      </c>
      <c r="B21" s="102" t="s">
        <v>120</v>
      </c>
      <c r="C21" s="12" t="str">
        <f t="shared" ca="1" si="1"/>
        <v/>
      </c>
      <c r="D21" s="12" t="str">
        <f t="shared" ca="1" si="1"/>
        <v/>
      </c>
      <c r="E21" s="12" t="str">
        <f t="shared" ca="1" si="1"/>
        <v/>
      </c>
      <c r="F21" s="12" t="str">
        <f t="shared" ca="1" si="1"/>
        <v/>
      </c>
      <c r="G21" s="12" t="str">
        <f t="shared" ca="1" si="1"/>
        <v/>
      </c>
      <c r="H21" s="12" t="str">
        <f t="shared" ca="1" si="1"/>
        <v/>
      </c>
      <c r="I21" s="12" t="str">
        <f t="shared" ca="1" si="1"/>
        <v/>
      </c>
      <c r="J21" s="12" t="str">
        <f t="shared" ca="1" si="1"/>
        <v/>
      </c>
    </row>
    <row r="22" spans="1:10" ht="14.4" x14ac:dyDescent="0.3">
      <c r="A22">
        <v>16</v>
      </c>
      <c r="B22" s="102" t="s">
        <v>121</v>
      </c>
      <c r="C22" s="12" t="str">
        <f t="shared" ca="1" si="1"/>
        <v/>
      </c>
      <c r="D22" s="12" t="str">
        <f t="shared" ca="1" si="1"/>
        <v/>
      </c>
      <c r="E22" s="12" t="str">
        <f t="shared" ca="1" si="1"/>
        <v/>
      </c>
      <c r="F22" s="12" t="str">
        <f t="shared" ca="1" si="1"/>
        <v/>
      </c>
      <c r="G22" s="12" t="str">
        <f t="shared" ca="1" si="1"/>
        <v/>
      </c>
      <c r="H22" s="12" t="str">
        <f t="shared" ca="1" si="1"/>
        <v/>
      </c>
      <c r="I22" s="12" t="str">
        <f t="shared" ca="1" si="1"/>
        <v/>
      </c>
      <c r="J22" s="12" t="str">
        <f t="shared" ca="1" si="1"/>
        <v/>
      </c>
    </row>
    <row r="23" spans="1:10" ht="14.4" x14ac:dyDescent="0.3">
      <c r="A23">
        <v>17</v>
      </c>
      <c r="B23" s="102" t="s">
        <v>122</v>
      </c>
      <c r="C23" s="12" t="str">
        <f t="shared" ref="C23:J24" ca="1" si="2">IF(C$6&lt;=$A23,"",INDIRECT("'"&amp;SUBSTITUTE(C$3,"'","''")&amp;"'!W"&amp;($A23+10)))</f>
        <v/>
      </c>
      <c r="D23" s="12" t="str">
        <f t="shared" ca="1" si="2"/>
        <v/>
      </c>
      <c r="E23" s="12" t="str">
        <f t="shared" ca="1" si="2"/>
        <v/>
      </c>
      <c r="F23" s="12" t="str">
        <f t="shared" ca="1" si="2"/>
        <v/>
      </c>
      <c r="G23" s="12" t="str">
        <f t="shared" ca="1" si="2"/>
        <v/>
      </c>
      <c r="H23" s="12" t="str">
        <f t="shared" ca="1" si="2"/>
        <v/>
      </c>
      <c r="I23" s="12" t="str">
        <f t="shared" ca="1" si="2"/>
        <v/>
      </c>
      <c r="J23" s="12" t="str">
        <f t="shared" ca="1" si="2"/>
        <v/>
      </c>
    </row>
    <row r="24" spans="1:10" ht="14.4" x14ac:dyDescent="0.3">
      <c r="A24">
        <v>18</v>
      </c>
      <c r="B24" s="102" t="s">
        <v>123</v>
      </c>
      <c r="C24" s="12" t="str">
        <f t="shared" ca="1" si="2"/>
        <v/>
      </c>
      <c r="D24" s="12" t="str">
        <f t="shared" ca="1" si="2"/>
        <v/>
      </c>
      <c r="E24" s="12" t="str">
        <f t="shared" ca="1" si="2"/>
        <v/>
      </c>
      <c r="F24" s="12" t="str">
        <f t="shared" ca="1" si="2"/>
        <v/>
      </c>
      <c r="G24" s="12" t="str">
        <f t="shared" ca="1" si="2"/>
        <v/>
      </c>
      <c r="H24" s="12" t="str">
        <f t="shared" ca="1" si="2"/>
        <v/>
      </c>
      <c r="I24" s="12" t="str">
        <f t="shared" ca="1" si="2"/>
        <v/>
      </c>
      <c r="J24" s="12" t="str">
        <f t="shared" ca="1" si="2"/>
        <v/>
      </c>
    </row>
    <row r="25" spans="1:10" ht="14.4" x14ac:dyDescent="0.3">
      <c r="B25" s="92" t="s">
        <v>143</v>
      </c>
      <c r="C25" s="101">
        <f ca="1">C6+SUM(C7:C24)/1000</f>
        <v>1</v>
      </c>
      <c r="D25" s="101">
        <f t="shared" ref="D25:J25" ca="1" si="3">D6+SUM(D7:D24)/1000</f>
        <v>1</v>
      </c>
      <c r="E25" s="101">
        <f t="shared" ca="1" si="3"/>
        <v>1</v>
      </c>
      <c r="F25" s="101">
        <f t="shared" ca="1" si="3"/>
        <v>1</v>
      </c>
      <c r="G25" s="101">
        <f t="shared" ca="1" si="3"/>
        <v>1</v>
      </c>
      <c r="H25" s="101">
        <f t="shared" ca="1" si="3"/>
        <v>1</v>
      </c>
      <c r="I25" s="101">
        <f t="shared" ca="1" si="3"/>
        <v>1</v>
      </c>
      <c r="J25" s="101">
        <f t="shared" ca="1" si="3"/>
        <v>1</v>
      </c>
    </row>
    <row r="26" spans="1:10" ht="3" customHeight="1" x14ac:dyDescent="0.3"/>
  </sheetData>
  <sheetProtection sheet="1" objects="1" scenarios="1" selectLockedCells="1"/>
  <mergeCells count="1">
    <mergeCell ref="B1:J1"/>
  </mergeCells>
  <dataValidations count="1">
    <dataValidation type="list" allowBlank="1" showInputMessage="1" showErrorMessage="1" sqref="C5:J5" xr:uid="{237A8874-B77C-44D7-AA18-97139BBB89E9}">
      <formula1>PinkBall</formula1>
    </dataValidation>
  </dataValidations>
  <pageMargins left="0.7" right="0.7" top="0.75" bottom="0.75" header="0.3" footer="0.3"/>
  <pageSetup orientation="portrait" verticalDpi="200" r:id="rId1"/>
  <headerFooter>
    <oddFooter>&amp;C&amp;1#&amp;"Arial"&amp;9&amp;K7C7C80Public</oddFooter>
  </headerFooter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 xr:uid="{4F912273-F5BF-4207-BC3F-2A0119BD5B9D}">
          <x14:formula1>
            <xm:f>'The Ghoulfers'!$C$5:$C$6</xm:f>
          </x14:formula1>
          <xm:sqref>J4</xm:sqref>
        </x14:dataValidation>
        <x14:dataValidation type="list" allowBlank="1" showInputMessage="1" showErrorMessage="1" xr:uid="{4567FA22-7C44-4D1A-AD1A-DB7DE06FA87C}">
          <x14:formula1>
            <xm:f>'Two Hookers'!$C$5:$C$6</xm:f>
          </x14:formula1>
          <xm:sqref>I4</xm:sqref>
        </x14:dataValidation>
        <x14:dataValidation type="list" allowBlank="1" showInputMessage="1" showErrorMessage="1" xr:uid="{2AE9BBDE-0C7D-4EA5-A3ED-2D40033DDECC}">
          <x14:formula1>
            <xm:f>'Dulverton Dickheads'!$C$5:$C$6</xm:f>
          </x14:formula1>
          <xm:sqref>H4</xm:sqref>
        </x14:dataValidation>
        <x14:dataValidation type="list" allowBlank="1" showInputMessage="1" showErrorMessage="1" xr:uid="{71A79BEA-997D-47EB-A365-CDC34BC433B8}">
          <x14:formula1>
            <xm:f>'The Lamb Shanks'!$C$5:$C$6</xm:f>
          </x14:formula1>
          <xm:sqref>G4</xm:sqref>
        </x14:dataValidation>
        <x14:dataValidation type="list" allowBlank="1" showInputMessage="1" showErrorMessage="1" xr:uid="{A98731EC-7049-4B7E-8092-A8024AAC6FA5}">
          <x14:formula1>
            <xm:f>'The Double D''s'!$C$5:$C$6</xm:f>
          </x14:formula1>
          <xm:sqref>F4</xm:sqref>
        </x14:dataValidation>
        <x14:dataValidation type="list" allowBlank="1" showInputMessage="1" showErrorMessage="1" xr:uid="{6B66A3CD-235B-4284-990C-2F6AEB5BF710}">
          <x14:formula1>
            <xm:f>'The Green Jackets'!$C$5:$C$6</xm:f>
          </x14:formula1>
          <xm:sqref>E4</xm:sqref>
        </x14:dataValidation>
        <x14:dataValidation type="list" allowBlank="1" showInputMessage="1" showErrorMessage="1" xr:uid="{C8E4CEC6-A8BF-4F9B-9B04-3B89734D5BDC}">
          <x14:formula1>
            <xm:f>PuttGPT!$C$5:$C$6</xm:f>
          </x14:formula1>
          <xm:sqref>D4</xm:sqref>
        </x14:dataValidation>
        <x14:dataValidation type="list" allowBlank="1" showInputMessage="1" showErrorMessage="1" xr:uid="{7CBD4985-56FB-4307-BB94-B6B328C3EEAD}">
          <x14:formula1>
            <xm:f>'New Eltham Nadgers'!$C$5:$C$6</xm:f>
          </x14:formula1>
          <xm:sqref>C4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4" tint="0.39997558519241921"/>
  </sheetPr>
  <dimension ref="A1:S24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/>
    </sheetView>
  </sheetViews>
  <sheetFormatPr defaultColWidth="0" defaultRowHeight="14.4" zeroHeight="1" x14ac:dyDescent="0.3"/>
  <cols>
    <col min="1" max="1" width="15.44140625" customWidth="1"/>
    <col min="2" max="2" width="0" hidden="1" customWidth="1"/>
    <col min="3" max="3" width="24.88671875" customWidth="1"/>
    <col min="4" max="5" width="12.44140625" hidden="1" customWidth="1"/>
    <col min="6" max="7" width="24.88671875" customWidth="1"/>
    <col min="8" max="9" width="12.44140625" hidden="1" customWidth="1"/>
    <col min="10" max="11" width="24.88671875" customWidth="1"/>
    <col min="12" max="13" width="12.44140625" hidden="1" customWidth="1"/>
    <col min="14" max="15" width="24.88671875" customWidth="1"/>
    <col min="16" max="17" width="12.44140625" hidden="1" customWidth="1"/>
    <col min="18" max="18" width="24.88671875" customWidth="1"/>
    <col min="19" max="19" width="2.88671875" customWidth="1"/>
    <col min="20" max="16384" width="9.109375" hidden="1"/>
  </cols>
  <sheetData>
    <row r="1" spans="1:18" x14ac:dyDescent="0.3"/>
    <row r="2" spans="1:18" x14ac:dyDescent="0.3">
      <c r="C2" s="225" t="str">
        <f>"Team #1 - "&amp;'Captain''s Cup'!C25&amp;IF(ISBLANK('Captain''s Cup'!C26),"",IF(ISBLANK('Captain''s Cup'!C27)," &amp; "&amp;'Captain''s Cup'!C26,", "&amp;'Captain''s Cup'!C26))&amp;IF(ISBLANK('Captain''s Cup'!C27),"",IF(ISBLANK('Captain''s Cup'!C28)," &amp; "&amp;'Captain''s Cup'!C27,", "&amp;'Captain''s Cup'!C27))&amp;IF(ISBLANK('Captain''s Cup'!C28),""," &amp; "&amp;'Captain''s Cup'!C28)</f>
        <v>Team #1 - Dermot, Jeff &amp; Cormac</v>
      </c>
      <c r="D2" s="226"/>
      <c r="E2" s="226"/>
      <c r="F2" s="227"/>
      <c r="G2" s="225" t="str">
        <f>"Team #2 - "&amp;'Captain''s Cup'!C29&amp;IF(ISBLANK('Captain''s Cup'!C30),"",IF(ISBLANK('Captain''s Cup'!C31)," &amp; "&amp;'Captain''s Cup'!C30,", "&amp;'Captain''s Cup'!C30))&amp;IF(ISBLANK('Captain''s Cup'!C31),"",IF(ISBLANK('Captain''s Cup'!C32)," &amp; "&amp;'Captain''s Cup'!C31,", "&amp;'Captain''s Cup'!C31))&amp;IF(ISBLANK('Captain''s Cup'!C32),""," &amp; "&amp;'Captain''s Cup'!C32)</f>
        <v>Team #2 - Alan, Tom, Rich M &amp; Paul</v>
      </c>
      <c r="H2" s="226"/>
      <c r="I2" s="226"/>
      <c r="J2" s="227"/>
      <c r="K2" s="225" t="str">
        <f>"Team #3 - "&amp;'Captain''s Cup'!C33&amp;IF(ISBLANK('Captain''s Cup'!C34),"",IF(ISBLANK('Captain''s Cup'!C35)," &amp; "&amp;'Captain''s Cup'!C34,", "&amp;'Captain''s Cup'!C34))&amp;IF(ISBLANK('Captain''s Cup'!C35),"",IF(ISBLANK('Captain''s Cup'!C36)," &amp; "&amp;'Captain''s Cup'!C35,", "&amp;'Captain''s Cup'!C35))&amp;IF(ISBLANK('Captain''s Cup'!C36),""," &amp; "&amp;'Captain''s Cup'!C36)</f>
        <v>Team #3 - Steve, Rich B, Aaron &amp; Stewart</v>
      </c>
      <c r="L2" s="226"/>
      <c r="M2" s="226"/>
      <c r="N2" s="227"/>
      <c r="O2" s="225" t="str">
        <f>"Team #4 - "&amp;'Captain''s Cup'!C37&amp;IF(ISBLANK('Captain''s Cup'!C38),"",IF(ISBLANK('Captain''s Cup'!C39)," &amp; "&amp;'Captain''s Cup'!C38,", "&amp;'Captain''s Cup'!C38))&amp;IF(ISBLANK('Captain''s Cup'!C39),"",IF(ISBLANK('Captain''s Cup'!C40)," &amp; "&amp;'Captain''s Cup'!C39,", "&amp;'Captain''s Cup'!C39))&amp;IF(ISBLANK('Captain''s Cup'!C40),""," &amp; "&amp;'Captain''s Cup'!C40)</f>
        <v>Team #4 - Neil, Derek &amp; Phil</v>
      </c>
      <c r="P2" s="226"/>
      <c r="Q2" s="226"/>
      <c r="R2" s="227"/>
    </row>
    <row r="3" spans="1:18" x14ac:dyDescent="0.3">
      <c r="C3" s="228">
        <f ca="1">IFERROR(ROUND(AVERAGE('Captain''s Cup'!G25:G28)/2,0),"")</f>
        <v>14</v>
      </c>
      <c r="D3" s="229"/>
      <c r="E3" s="229"/>
      <c r="F3" s="230"/>
      <c r="G3" s="228">
        <f ca="1">IFERROR(ROUND(AVERAGE('Captain''s Cup'!G29:G33)/2,0),"")</f>
        <v>15</v>
      </c>
      <c r="H3" s="229"/>
      <c r="I3" s="229"/>
      <c r="J3" s="230"/>
      <c r="K3" s="228">
        <f ca="1">IFERROR(ROUND(AVERAGE('Captain''s Cup'!G33:G36)/2,0),"")</f>
        <v>13</v>
      </c>
      <c r="L3" s="229"/>
      <c r="M3" s="229"/>
      <c r="N3" s="230"/>
      <c r="O3" s="228">
        <f ca="1">IFERROR(ROUND(AVERAGE('Captain''s Cup'!G37:G40)/2,0),"")</f>
        <v>16</v>
      </c>
      <c r="P3" s="229"/>
      <c r="Q3" s="229"/>
      <c r="R3" s="230"/>
    </row>
    <row r="4" spans="1:18" x14ac:dyDescent="0.3">
      <c r="C4" s="126" t="s">
        <v>32</v>
      </c>
      <c r="D4" s="127" t="s">
        <v>173</v>
      </c>
      <c r="E4" s="127"/>
      <c r="F4" s="128" t="s">
        <v>17</v>
      </c>
      <c r="G4" s="126" t="s">
        <v>32</v>
      </c>
      <c r="H4" s="127" t="s">
        <v>173</v>
      </c>
      <c r="I4" s="127"/>
      <c r="J4" s="128" t="s">
        <v>17</v>
      </c>
      <c r="K4" s="126" t="s">
        <v>32</v>
      </c>
      <c r="L4" s="127" t="s">
        <v>173</v>
      </c>
      <c r="M4" s="127"/>
      <c r="N4" s="128" t="s">
        <v>17</v>
      </c>
      <c r="O4" s="126" t="s">
        <v>32</v>
      </c>
      <c r="P4" s="127" t="s">
        <v>173</v>
      </c>
      <c r="Q4" s="127"/>
      <c r="R4" s="128" t="s">
        <v>17</v>
      </c>
    </row>
    <row r="5" spans="1:18" x14ac:dyDescent="0.3">
      <c r="A5" s="129" t="s">
        <v>155</v>
      </c>
      <c r="B5" s="4">
        <v>1</v>
      </c>
      <c r="C5" s="130"/>
      <c r="D5" s="6">
        <f ca="1">QUOTIENT($C$3,18)+IF(VLOOKUP($B5,Course!$I$3:$L$21,4,FALSE)&lt;=MOD($C$3,18),1,0)</f>
        <v>1</v>
      </c>
      <c r="E5" s="6">
        <f ca="1">2+VLOOKUP($B5,Course!$I$3:$L$21,3,FALSE)-C5+D5</f>
        <v>6</v>
      </c>
      <c r="F5" s="122">
        <f ca="1">IF(E5&lt;0,0,E5)</f>
        <v>6</v>
      </c>
      <c r="G5" s="130"/>
      <c r="H5" s="6">
        <f ca="1">QUOTIENT($C$3,18)+IF(VLOOKUP($B5,Course!$I$3:$L$21,4,FALSE)&lt;=MOD($C$3,18),1,0)</f>
        <v>1</v>
      </c>
      <c r="I5" s="6">
        <f ca="1">2+VLOOKUP($B5,Course!$I$3:$L$21,3,FALSE)-G5+H5</f>
        <v>6</v>
      </c>
      <c r="J5" s="122">
        <f ca="1">IF(I5&lt;0,0,I5)</f>
        <v>6</v>
      </c>
      <c r="K5" s="130"/>
      <c r="L5" s="6">
        <f ca="1">QUOTIENT($C$3,18)+IF(VLOOKUP($B5,Course!$I$3:$L$21,4,FALSE)&lt;=MOD($C$3,18),1,0)</f>
        <v>1</v>
      </c>
      <c r="M5" s="6">
        <f ca="1">2+VLOOKUP($B5,Course!$I$3:$L$21,3,FALSE)-K5+L5</f>
        <v>6</v>
      </c>
      <c r="N5" s="122">
        <f ca="1">IF(M5&lt;0,0,M5)</f>
        <v>6</v>
      </c>
      <c r="O5" s="130"/>
      <c r="P5" s="6">
        <f ca="1">QUOTIENT($C$3,18)+IF(VLOOKUP($B5,Course!$I$3:$L$21,4,FALSE)&lt;=MOD($C$3,18),1,0)</f>
        <v>1</v>
      </c>
      <c r="Q5" s="6">
        <f ca="1">2+VLOOKUP($B5,Course!$I$3:$L$21,3,FALSE)-O5+P5</f>
        <v>6</v>
      </c>
      <c r="R5" s="122">
        <f ca="1">IF(Q5&lt;0,0,Q5)</f>
        <v>6</v>
      </c>
    </row>
    <row r="6" spans="1:18" x14ac:dyDescent="0.3">
      <c r="A6" s="46" t="s">
        <v>156</v>
      </c>
      <c r="B6" s="119">
        <v>2</v>
      </c>
      <c r="C6" s="131"/>
      <c r="D6" s="12">
        <f ca="1">QUOTIENT($C$3,18)+IF(VLOOKUP($B6,Course!$I$3:$L$21,4,FALSE)&lt;=MOD($C$3,18),1,0)</f>
        <v>0</v>
      </c>
      <c r="E6" s="12">
        <f ca="1">2+VLOOKUP($B6,Course!$I$3:$L$21,3,FALSE)-C6+D6</f>
        <v>6</v>
      </c>
      <c r="F6" s="121">
        <f t="shared" ref="F6:F22" ca="1" si="0">IF(E6&lt;0,0,E6)</f>
        <v>6</v>
      </c>
      <c r="G6" s="131"/>
      <c r="H6" s="12">
        <f ca="1">QUOTIENT($C$3,18)+IF(VLOOKUP($B6,Course!$I$3:$L$21,4,FALSE)&lt;=MOD($C$3,18),1,0)</f>
        <v>0</v>
      </c>
      <c r="I6" s="12">
        <f ca="1">2+VLOOKUP($B6,Course!$I$3:$L$21,3,FALSE)-G6+H6</f>
        <v>6</v>
      </c>
      <c r="J6" s="121">
        <f t="shared" ref="J6:J22" ca="1" si="1">IF(I6&lt;0,0,I6)</f>
        <v>6</v>
      </c>
      <c r="K6" s="131"/>
      <c r="L6" s="12">
        <f ca="1">QUOTIENT($C$3,18)+IF(VLOOKUP($B6,Course!$I$3:$L$21,4,FALSE)&lt;=MOD($C$3,18),1,0)</f>
        <v>0</v>
      </c>
      <c r="M6" s="12">
        <f ca="1">2+VLOOKUP($B6,Course!$I$3:$L$21,3,FALSE)-K6+L6</f>
        <v>6</v>
      </c>
      <c r="N6" s="121">
        <f t="shared" ref="N6:N22" ca="1" si="2">IF(M6&lt;0,0,M6)</f>
        <v>6</v>
      </c>
      <c r="O6" s="131"/>
      <c r="P6" s="12">
        <f ca="1">QUOTIENT($C$3,18)+IF(VLOOKUP($B6,Course!$I$3:$L$21,4,FALSE)&lt;=MOD($C$3,18),1,0)</f>
        <v>0</v>
      </c>
      <c r="Q6" s="12">
        <f ca="1">2+VLOOKUP($B6,Course!$I$3:$L$21,3,FALSE)-O6+P6</f>
        <v>6</v>
      </c>
      <c r="R6" s="121">
        <f t="shared" ref="R6:R22" ca="1" si="3">IF(Q6&lt;0,0,Q6)</f>
        <v>6</v>
      </c>
    </row>
    <row r="7" spans="1:18" x14ac:dyDescent="0.3">
      <c r="A7" s="129" t="s">
        <v>157</v>
      </c>
      <c r="B7" s="4">
        <v>3</v>
      </c>
      <c r="C7" s="130"/>
      <c r="D7" s="6">
        <f ca="1">QUOTIENT($C$3,18)+IF(VLOOKUP($B7,Course!$I$3:$L$21,4,FALSE)&lt;=MOD($C$3,18),1,0)</f>
        <v>0</v>
      </c>
      <c r="E7" s="6">
        <f ca="1">2+VLOOKUP($B7,Course!$I$3:$L$21,3,FALSE)-C7+D7</f>
        <v>6</v>
      </c>
      <c r="F7" s="122">
        <f t="shared" ca="1" si="0"/>
        <v>6</v>
      </c>
      <c r="G7" s="130"/>
      <c r="H7" s="6">
        <f ca="1">QUOTIENT($C$3,18)+IF(VLOOKUP($B7,Course!$I$3:$L$21,4,FALSE)&lt;=MOD($C$3,18),1,0)</f>
        <v>0</v>
      </c>
      <c r="I7" s="6">
        <f ca="1">2+VLOOKUP($B7,Course!$I$3:$L$21,3,FALSE)-G7+H7</f>
        <v>6</v>
      </c>
      <c r="J7" s="122">
        <f t="shared" ca="1" si="1"/>
        <v>6</v>
      </c>
      <c r="K7" s="130"/>
      <c r="L7" s="6">
        <f ca="1">QUOTIENT($C$3,18)+IF(VLOOKUP($B7,Course!$I$3:$L$21,4,FALSE)&lt;=MOD($C$3,18),1,0)</f>
        <v>0</v>
      </c>
      <c r="M7" s="6">
        <f ca="1">2+VLOOKUP($B7,Course!$I$3:$L$21,3,FALSE)-K7+L7</f>
        <v>6</v>
      </c>
      <c r="N7" s="122">
        <f t="shared" ca="1" si="2"/>
        <v>6</v>
      </c>
      <c r="O7" s="130"/>
      <c r="P7" s="6">
        <f ca="1">QUOTIENT($C$3,18)+IF(VLOOKUP($B7,Course!$I$3:$L$21,4,FALSE)&lt;=MOD($C$3,18),1,0)</f>
        <v>0</v>
      </c>
      <c r="Q7" s="6">
        <f ca="1">2+VLOOKUP($B7,Course!$I$3:$L$21,3,FALSE)-O7+P7</f>
        <v>6</v>
      </c>
      <c r="R7" s="122">
        <f t="shared" ca="1" si="3"/>
        <v>6</v>
      </c>
    </row>
    <row r="8" spans="1:18" x14ac:dyDescent="0.3">
      <c r="A8" s="46" t="s">
        <v>158</v>
      </c>
      <c r="B8" s="119">
        <v>4</v>
      </c>
      <c r="C8" s="131"/>
      <c r="D8" s="12">
        <f ca="1">QUOTIENT($C$3,18)+IF(VLOOKUP($B8,Course!$I$3:$L$21,4,FALSE)&lt;=MOD($C$3,18),1,0)</f>
        <v>0</v>
      </c>
      <c r="E8" s="12">
        <f ca="1">2+VLOOKUP($B8,Course!$I$3:$L$21,3,FALSE)-C8+D8</f>
        <v>5</v>
      </c>
      <c r="F8" s="121">
        <f t="shared" ca="1" si="0"/>
        <v>5</v>
      </c>
      <c r="G8" s="131"/>
      <c r="H8" s="12">
        <f ca="1">QUOTIENT($C$3,18)+IF(VLOOKUP($B8,Course!$I$3:$L$21,4,FALSE)&lt;=MOD($C$3,18),1,0)</f>
        <v>0</v>
      </c>
      <c r="I8" s="12">
        <f ca="1">2+VLOOKUP($B8,Course!$I$3:$L$21,3,FALSE)-G8+H8</f>
        <v>5</v>
      </c>
      <c r="J8" s="121">
        <f t="shared" ca="1" si="1"/>
        <v>5</v>
      </c>
      <c r="K8" s="131"/>
      <c r="L8" s="12">
        <f ca="1">QUOTIENT($C$3,18)+IF(VLOOKUP($B8,Course!$I$3:$L$21,4,FALSE)&lt;=MOD($C$3,18),1,0)</f>
        <v>0</v>
      </c>
      <c r="M8" s="12">
        <f ca="1">2+VLOOKUP($B8,Course!$I$3:$L$21,3,FALSE)-K8+L8</f>
        <v>5</v>
      </c>
      <c r="N8" s="121">
        <f t="shared" ca="1" si="2"/>
        <v>5</v>
      </c>
      <c r="O8" s="131"/>
      <c r="P8" s="12">
        <f ca="1">QUOTIENT($C$3,18)+IF(VLOOKUP($B8,Course!$I$3:$L$21,4,FALSE)&lt;=MOD($C$3,18),1,0)</f>
        <v>0</v>
      </c>
      <c r="Q8" s="12">
        <f ca="1">2+VLOOKUP($B8,Course!$I$3:$L$21,3,FALSE)-O8+P8</f>
        <v>5</v>
      </c>
      <c r="R8" s="121">
        <f t="shared" ca="1" si="3"/>
        <v>5</v>
      </c>
    </row>
    <row r="9" spans="1:18" x14ac:dyDescent="0.3">
      <c r="A9" s="129" t="s">
        <v>159</v>
      </c>
      <c r="B9" s="4">
        <v>5</v>
      </c>
      <c r="C9" s="130"/>
      <c r="D9" s="6">
        <f ca="1">QUOTIENT($C$3,18)+IF(VLOOKUP($B9,Course!$I$3:$L$21,4,FALSE)&lt;=MOD($C$3,18),1,0)</f>
        <v>1</v>
      </c>
      <c r="E9" s="6">
        <f ca="1">2+VLOOKUP($B9,Course!$I$3:$L$21,3,FALSE)-C9+D9</f>
        <v>8</v>
      </c>
      <c r="F9" s="122">
        <f t="shared" ca="1" si="0"/>
        <v>8</v>
      </c>
      <c r="G9" s="130"/>
      <c r="H9" s="6">
        <f ca="1">QUOTIENT($C$3,18)+IF(VLOOKUP($B9,Course!$I$3:$L$21,4,FALSE)&lt;=MOD($C$3,18),1,0)</f>
        <v>1</v>
      </c>
      <c r="I9" s="6">
        <f ca="1">2+VLOOKUP($B9,Course!$I$3:$L$21,3,FALSE)-G9+H9</f>
        <v>8</v>
      </c>
      <c r="J9" s="122">
        <f t="shared" ca="1" si="1"/>
        <v>8</v>
      </c>
      <c r="K9" s="130"/>
      <c r="L9" s="6">
        <f ca="1">QUOTIENT($C$3,18)+IF(VLOOKUP($B9,Course!$I$3:$L$21,4,FALSE)&lt;=MOD($C$3,18),1,0)</f>
        <v>1</v>
      </c>
      <c r="M9" s="6">
        <f ca="1">2+VLOOKUP($B9,Course!$I$3:$L$21,3,FALSE)-K9+L9</f>
        <v>8</v>
      </c>
      <c r="N9" s="122">
        <f t="shared" ca="1" si="2"/>
        <v>8</v>
      </c>
      <c r="O9" s="130"/>
      <c r="P9" s="6">
        <f ca="1">QUOTIENT($C$3,18)+IF(VLOOKUP($B9,Course!$I$3:$L$21,4,FALSE)&lt;=MOD($C$3,18),1,0)</f>
        <v>1</v>
      </c>
      <c r="Q9" s="6">
        <f ca="1">2+VLOOKUP($B9,Course!$I$3:$L$21,3,FALSE)-O9+P9</f>
        <v>8</v>
      </c>
      <c r="R9" s="122">
        <f t="shared" ca="1" si="3"/>
        <v>8</v>
      </c>
    </row>
    <row r="10" spans="1:18" x14ac:dyDescent="0.3">
      <c r="A10" s="46" t="s">
        <v>160</v>
      </c>
      <c r="B10" s="119">
        <v>6</v>
      </c>
      <c r="C10" s="131"/>
      <c r="D10" s="12">
        <f ca="1">QUOTIENT($C$3,18)+IF(VLOOKUP($B10,Course!$I$3:$L$21,4,FALSE)&lt;=MOD($C$3,18),1,0)</f>
        <v>1</v>
      </c>
      <c r="E10" s="12">
        <f ca="1">2+VLOOKUP($B10,Course!$I$3:$L$21,3,FALSE)-C10+D10</f>
        <v>7</v>
      </c>
      <c r="F10" s="121">
        <f t="shared" ca="1" si="0"/>
        <v>7</v>
      </c>
      <c r="G10" s="131"/>
      <c r="H10" s="12">
        <f ca="1">QUOTIENT($C$3,18)+IF(VLOOKUP($B10,Course!$I$3:$L$21,4,FALSE)&lt;=MOD($C$3,18),1,0)</f>
        <v>1</v>
      </c>
      <c r="I10" s="12">
        <f ca="1">2+VLOOKUP($B10,Course!$I$3:$L$21,3,FALSE)-G10+H10</f>
        <v>7</v>
      </c>
      <c r="J10" s="121">
        <f t="shared" ca="1" si="1"/>
        <v>7</v>
      </c>
      <c r="K10" s="131"/>
      <c r="L10" s="12">
        <f ca="1">QUOTIENT($C$3,18)+IF(VLOOKUP($B10,Course!$I$3:$L$21,4,FALSE)&lt;=MOD($C$3,18),1,0)</f>
        <v>1</v>
      </c>
      <c r="M10" s="12">
        <f ca="1">2+VLOOKUP($B10,Course!$I$3:$L$21,3,FALSE)-K10+L10</f>
        <v>7</v>
      </c>
      <c r="N10" s="121">
        <f t="shared" ca="1" si="2"/>
        <v>7</v>
      </c>
      <c r="O10" s="131"/>
      <c r="P10" s="12">
        <f ca="1">QUOTIENT($C$3,18)+IF(VLOOKUP($B10,Course!$I$3:$L$21,4,FALSE)&lt;=MOD($C$3,18),1,0)</f>
        <v>1</v>
      </c>
      <c r="Q10" s="12">
        <f ca="1">2+VLOOKUP($B10,Course!$I$3:$L$21,3,FALSE)-O10+P10</f>
        <v>7</v>
      </c>
      <c r="R10" s="121">
        <f t="shared" ca="1" si="3"/>
        <v>7</v>
      </c>
    </row>
    <row r="11" spans="1:18" x14ac:dyDescent="0.3">
      <c r="A11" s="129" t="s">
        <v>161</v>
      </c>
      <c r="B11" s="4">
        <v>7</v>
      </c>
      <c r="C11" s="130"/>
      <c r="D11" s="6">
        <f ca="1">QUOTIENT($C$3,18)+IF(VLOOKUP($B11,Course!$I$3:$L$21,4,FALSE)&lt;=MOD($C$3,18),1,0)</f>
        <v>1</v>
      </c>
      <c r="E11" s="6">
        <f ca="1">2+VLOOKUP($B11,Course!$I$3:$L$21,3,FALSE)-C11+D11</f>
        <v>6</v>
      </c>
      <c r="F11" s="122">
        <f t="shared" ca="1" si="0"/>
        <v>6</v>
      </c>
      <c r="G11" s="130"/>
      <c r="H11" s="6">
        <f ca="1">QUOTIENT($C$3,18)+IF(VLOOKUP($B11,Course!$I$3:$L$21,4,FALSE)&lt;=MOD($C$3,18),1,0)</f>
        <v>1</v>
      </c>
      <c r="I11" s="6">
        <f ca="1">2+VLOOKUP($B11,Course!$I$3:$L$21,3,FALSE)-G11+H11</f>
        <v>6</v>
      </c>
      <c r="J11" s="122">
        <f t="shared" ca="1" si="1"/>
        <v>6</v>
      </c>
      <c r="K11" s="130"/>
      <c r="L11" s="6">
        <f ca="1">QUOTIENT($C$3,18)+IF(VLOOKUP($B11,Course!$I$3:$L$21,4,FALSE)&lt;=MOD($C$3,18),1,0)</f>
        <v>1</v>
      </c>
      <c r="M11" s="6">
        <f ca="1">2+VLOOKUP($B11,Course!$I$3:$L$21,3,FALSE)-K11+L11</f>
        <v>6</v>
      </c>
      <c r="N11" s="122">
        <f t="shared" ca="1" si="2"/>
        <v>6</v>
      </c>
      <c r="O11" s="130"/>
      <c r="P11" s="6">
        <f ca="1">QUOTIENT($C$3,18)+IF(VLOOKUP($B11,Course!$I$3:$L$21,4,FALSE)&lt;=MOD($C$3,18),1,0)</f>
        <v>1</v>
      </c>
      <c r="Q11" s="6">
        <f ca="1">2+VLOOKUP($B11,Course!$I$3:$L$21,3,FALSE)-O11+P11</f>
        <v>6</v>
      </c>
      <c r="R11" s="122">
        <f t="shared" ca="1" si="3"/>
        <v>6</v>
      </c>
    </row>
    <row r="12" spans="1:18" x14ac:dyDescent="0.3">
      <c r="A12" s="46" t="s">
        <v>162</v>
      </c>
      <c r="B12" s="119">
        <v>8</v>
      </c>
      <c r="C12" s="131"/>
      <c r="D12" s="12">
        <f ca="1">QUOTIENT($C$3,18)+IF(VLOOKUP($B12,Course!$I$3:$L$21,4,FALSE)&lt;=MOD($C$3,18),1,0)</f>
        <v>1</v>
      </c>
      <c r="E12" s="12">
        <f ca="1">2+VLOOKUP($B12,Course!$I$3:$L$21,3,FALSE)-C12+D12</f>
        <v>7</v>
      </c>
      <c r="F12" s="121">
        <f t="shared" ca="1" si="0"/>
        <v>7</v>
      </c>
      <c r="G12" s="131"/>
      <c r="H12" s="12">
        <f ca="1">QUOTIENT($C$3,18)+IF(VLOOKUP($B12,Course!$I$3:$L$21,4,FALSE)&lt;=MOD($C$3,18),1,0)</f>
        <v>1</v>
      </c>
      <c r="I12" s="12">
        <f ca="1">2+VLOOKUP($B12,Course!$I$3:$L$21,3,FALSE)-G12+H12</f>
        <v>7</v>
      </c>
      <c r="J12" s="121">
        <f t="shared" ca="1" si="1"/>
        <v>7</v>
      </c>
      <c r="K12" s="131"/>
      <c r="L12" s="12">
        <f ca="1">QUOTIENT($C$3,18)+IF(VLOOKUP($B12,Course!$I$3:$L$21,4,FALSE)&lt;=MOD($C$3,18),1,0)</f>
        <v>1</v>
      </c>
      <c r="M12" s="12">
        <f ca="1">2+VLOOKUP($B12,Course!$I$3:$L$21,3,FALSE)-K12+L12</f>
        <v>7</v>
      </c>
      <c r="N12" s="121">
        <f t="shared" ca="1" si="2"/>
        <v>7</v>
      </c>
      <c r="O12" s="131"/>
      <c r="P12" s="12">
        <f ca="1">QUOTIENT($C$3,18)+IF(VLOOKUP($B12,Course!$I$3:$L$21,4,FALSE)&lt;=MOD($C$3,18),1,0)</f>
        <v>1</v>
      </c>
      <c r="Q12" s="12">
        <f ca="1">2+VLOOKUP($B12,Course!$I$3:$L$21,3,FALSE)-O12+P12</f>
        <v>7</v>
      </c>
      <c r="R12" s="121">
        <f t="shared" ca="1" si="3"/>
        <v>7</v>
      </c>
    </row>
    <row r="13" spans="1:18" x14ac:dyDescent="0.3">
      <c r="A13" s="129" t="s">
        <v>163</v>
      </c>
      <c r="B13" s="4">
        <v>9</v>
      </c>
      <c r="C13" s="130"/>
      <c r="D13" s="6">
        <f ca="1">QUOTIENT($C$3,18)+IF(VLOOKUP($B13,Course!$I$3:$L$21,4,FALSE)&lt;=MOD($C$3,18),1,0)</f>
        <v>1</v>
      </c>
      <c r="E13" s="6">
        <f ca="1">2+VLOOKUP($B13,Course!$I$3:$L$21,3,FALSE)-C13+D13</f>
        <v>7</v>
      </c>
      <c r="F13" s="122">
        <f t="shared" ca="1" si="0"/>
        <v>7</v>
      </c>
      <c r="G13" s="130"/>
      <c r="H13" s="6">
        <f ca="1">QUOTIENT($C$3,18)+IF(VLOOKUP($B13,Course!$I$3:$L$21,4,FALSE)&lt;=MOD($C$3,18),1,0)</f>
        <v>1</v>
      </c>
      <c r="I13" s="6">
        <f ca="1">2+VLOOKUP($B13,Course!$I$3:$L$21,3,FALSE)-G13+H13</f>
        <v>7</v>
      </c>
      <c r="J13" s="122">
        <f t="shared" ca="1" si="1"/>
        <v>7</v>
      </c>
      <c r="K13" s="130"/>
      <c r="L13" s="6">
        <f ca="1">QUOTIENT($C$3,18)+IF(VLOOKUP($B13,Course!$I$3:$L$21,4,FALSE)&lt;=MOD($C$3,18),1,0)</f>
        <v>1</v>
      </c>
      <c r="M13" s="6">
        <f ca="1">2+VLOOKUP($B13,Course!$I$3:$L$21,3,FALSE)-K13+L13</f>
        <v>7</v>
      </c>
      <c r="N13" s="122">
        <f t="shared" ca="1" si="2"/>
        <v>7</v>
      </c>
      <c r="O13" s="130"/>
      <c r="P13" s="6">
        <f ca="1">QUOTIENT($C$3,18)+IF(VLOOKUP($B13,Course!$I$3:$L$21,4,FALSE)&lt;=MOD($C$3,18),1,0)</f>
        <v>1</v>
      </c>
      <c r="Q13" s="6">
        <f ca="1">2+VLOOKUP($B13,Course!$I$3:$L$21,3,FALSE)-O13+P13</f>
        <v>7</v>
      </c>
      <c r="R13" s="122">
        <f t="shared" ca="1" si="3"/>
        <v>7</v>
      </c>
    </row>
    <row r="14" spans="1:18" x14ac:dyDescent="0.3">
      <c r="A14" s="46" t="s">
        <v>164</v>
      </c>
      <c r="B14" s="119">
        <v>10</v>
      </c>
      <c r="C14" s="131"/>
      <c r="D14" s="12">
        <f ca="1">QUOTIENT($C$3,18)+IF(VLOOKUP($B14,Course!$I$3:$L$21,4,FALSE)&lt;=MOD($C$3,18),1,0)</f>
        <v>1</v>
      </c>
      <c r="E14" s="12">
        <f ca="1">2+VLOOKUP($B14,Course!$I$3:$L$21,3,FALSE)-C14+D14</f>
        <v>7</v>
      </c>
      <c r="F14" s="121">
        <f t="shared" ca="1" si="0"/>
        <v>7</v>
      </c>
      <c r="G14" s="131"/>
      <c r="H14" s="12">
        <f ca="1">QUOTIENT($C$3,18)+IF(VLOOKUP($B14,Course!$I$3:$L$21,4,FALSE)&lt;=MOD($C$3,18),1,0)</f>
        <v>1</v>
      </c>
      <c r="I14" s="12">
        <f ca="1">2+VLOOKUP($B14,Course!$I$3:$L$21,3,FALSE)-G14+H14</f>
        <v>7</v>
      </c>
      <c r="J14" s="121">
        <f t="shared" ca="1" si="1"/>
        <v>7</v>
      </c>
      <c r="K14" s="131"/>
      <c r="L14" s="12">
        <f ca="1">QUOTIENT($C$3,18)+IF(VLOOKUP($B14,Course!$I$3:$L$21,4,FALSE)&lt;=MOD($C$3,18),1,0)</f>
        <v>1</v>
      </c>
      <c r="M14" s="12">
        <f ca="1">2+VLOOKUP($B14,Course!$I$3:$L$21,3,FALSE)-K14+L14</f>
        <v>7</v>
      </c>
      <c r="N14" s="121">
        <f t="shared" ca="1" si="2"/>
        <v>7</v>
      </c>
      <c r="O14" s="131"/>
      <c r="P14" s="12">
        <f ca="1">QUOTIENT($C$3,18)+IF(VLOOKUP($B14,Course!$I$3:$L$21,4,FALSE)&lt;=MOD($C$3,18),1,0)</f>
        <v>1</v>
      </c>
      <c r="Q14" s="12">
        <f ca="1">2+VLOOKUP($B14,Course!$I$3:$L$21,3,FALSE)-O14+P14</f>
        <v>7</v>
      </c>
      <c r="R14" s="121">
        <f t="shared" ca="1" si="3"/>
        <v>7</v>
      </c>
    </row>
    <row r="15" spans="1:18" x14ac:dyDescent="0.3">
      <c r="A15" s="129" t="s">
        <v>165</v>
      </c>
      <c r="B15" s="4">
        <v>11</v>
      </c>
      <c r="C15" s="130"/>
      <c r="D15" s="6">
        <f ca="1">QUOTIENT($C$3,18)+IF(VLOOKUP($B15,Course!$I$3:$L$21,4,FALSE)&lt;=MOD($C$3,18),1,0)</f>
        <v>1</v>
      </c>
      <c r="E15" s="6">
        <f ca="1">2+VLOOKUP($B15,Course!$I$3:$L$21,3,FALSE)-C15+D15</f>
        <v>7</v>
      </c>
      <c r="F15" s="122">
        <f t="shared" ca="1" si="0"/>
        <v>7</v>
      </c>
      <c r="G15" s="130"/>
      <c r="H15" s="6">
        <f ca="1">QUOTIENT($C$3,18)+IF(VLOOKUP($B15,Course!$I$3:$L$21,4,FALSE)&lt;=MOD($C$3,18),1,0)</f>
        <v>1</v>
      </c>
      <c r="I15" s="6">
        <f ca="1">2+VLOOKUP($B15,Course!$I$3:$L$21,3,FALSE)-G15+H15</f>
        <v>7</v>
      </c>
      <c r="J15" s="122">
        <f t="shared" ca="1" si="1"/>
        <v>7</v>
      </c>
      <c r="K15" s="130"/>
      <c r="L15" s="6">
        <f ca="1">QUOTIENT($C$3,18)+IF(VLOOKUP($B15,Course!$I$3:$L$21,4,FALSE)&lt;=MOD($C$3,18),1,0)</f>
        <v>1</v>
      </c>
      <c r="M15" s="6">
        <f ca="1">2+VLOOKUP($B15,Course!$I$3:$L$21,3,FALSE)-K15+L15</f>
        <v>7</v>
      </c>
      <c r="N15" s="122">
        <f t="shared" ca="1" si="2"/>
        <v>7</v>
      </c>
      <c r="O15" s="130"/>
      <c r="P15" s="6">
        <f ca="1">QUOTIENT($C$3,18)+IF(VLOOKUP($B15,Course!$I$3:$L$21,4,FALSE)&lt;=MOD($C$3,18),1,0)</f>
        <v>1</v>
      </c>
      <c r="Q15" s="6">
        <f ca="1">2+VLOOKUP($B15,Course!$I$3:$L$21,3,FALSE)-O15+P15</f>
        <v>7</v>
      </c>
      <c r="R15" s="122">
        <f t="shared" ca="1" si="3"/>
        <v>7</v>
      </c>
    </row>
    <row r="16" spans="1:18" x14ac:dyDescent="0.3">
      <c r="A16" s="46" t="s">
        <v>166</v>
      </c>
      <c r="B16" s="119">
        <v>12</v>
      </c>
      <c r="C16" s="131"/>
      <c r="D16" s="12">
        <f ca="1">QUOTIENT($C$3,18)+IF(VLOOKUP($B16,Course!$I$3:$L$21,4,FALSE)&lt;=MOD($C$3,18),1,0)</f>
        <v>0</v>
      </c>
      <c r="E16" s="12">
        <f ca="1">2+VLOOKUP($B16,Course!$I$3:$L$21,3,FALSE)-C16+D16</f>
        <v>6</v>
      </c>
      <c r="F16" s="121">
        <f t="shared" ca="1" si="0"/>
        <v>6</v>
      </c>
      <c r="G16" s="131"/>
      <c r="H16" s="12">
        <f ca="1">QUOTIENT($C$3,18)+IF(VLOOKUP($B16,Course!$I$3:$L$21,4,FALSE)&lt;=MOD($C$3,18),1,0)</f>
        <v>0</v>
      </c>
      <c r="I16" s="12">
        <f ca="1">2+VLOOKUP($B16,Course!$I$3:$L$21,3,FALSE)-G16+H16</f>
        <v>6</v>
      </c>
      <c r="J16" s="121">
        <f t="shared" ca="1" si="1"/>
        <v>6</v>
      </c>
      <c r="K16" s="131"/>
      <c r="L16" s="12">
        <f ca="1">QUOTIENT($C$3,18)+IF(VLOOKUP($B16,Course!$I$3:$L$21,4,FALSE)&lt;=MOD($C$3,18),1,0)</f>
        <v>0</v>
      </c>
      <c r="M16" s="12">
        <f ca="1">2+VLOOKUP($B16,Course!$I$3:$L$21,3,FALSE)-K16+L16</f>
        <v>6</v>
      </c>
      <c r="N16" s="121">
        <f t="shared" ca="1" si="2"/>
        <v>6</v>
      </c>
      <c r="O16" s="131"/>
      <c r="P16" s="12">
        <f ca="1">QUOTIENT($C$3,18)+IF(VLOOKUP($B16,Course!$I$3:$L$21,4,FALSE)&lt;=MOD($C$3,18),1,0)</f>
        <v>0</v>
      </c>
      <c r="Q16" s="12">
        <f ca="1">2+VLOOKUP($B16,Course!$I$3:$L$21,3,FALSE)-O16+P16</f>
        <v>6</v>
      </c>
      <c r="R16" s="121">
        <f t="shared" ca="1" si="3"/>
        <v>6</v>
      </c>
    </row>
    <row r="17" spans="1:18" x14ac:dyDescent="0.3">
      <c r="A17" s="129" t="s">
        <v>167</v>
      </c>
      <c r="B17" s="4">
        <v>13</v>
      </c>
      <c r="C17" s="130"/>
      <c r="D17" s="6">
        <f ca="1">QUOTIENT($C$3,18)+IF(VLOOKUP($B17,Course!$I$3:$L$21,4,FALSE)&lt;=MOD($C$3,18),1,0)</f>
        <v>1</v>
      </c>
      <c r="E17" s="6">
        <f ca="1">2+VLOOKUP($B17,Course!$I$3:$L$21,3,FALSE)-C17+D17</f>
        <v>6</v>
      </c>
      <c r="F17" s="122">
        <f t="shared" ca="1" si="0"/>
        <v>6</v>
      </c>
      <c r="G17" s="130"/>
      <c r="H17" s="6">
        <f ca="1">QUOTIENT($C$3,18)+IF(VLOOKUP($B17,Course!$I$3:$L$21,4,FALSE)&lt;=MOD($C$3,18),1,0)</f>
        <v>1</v>
      </c>
      <c r="I17" s="6">
        <f ca="1">2+VLOOKUP($B17,Course!$I$3:$L$21,3,FALSE)-G17+H17</f>
        <v>6</v>
      </c>
      <c r="J17" s="122">
        <f t="shared" ca="1" si="1"/>
        <v>6</v>
      </c>
      <c r="K17" s="130"/>
      <c r="L17" s="6">
        <f ca="1">QUOTIENT($C$3,18)+IF(VLOOKUP($B17,Course!$I$3:$L$21,4,FALSE)&lt;=MOD($C$3,18),1,0)</f>
        <v>1</v>
      </c>
      <c r="M17" s="6">
        <f ca="1">2+VLOOKUP($B17,Course!$I$3:$L$21,3,FALSE)-K17+L17</f>
        <v>6</v>
      </c>
      <c r="N17" s="122">
        <f t="shared" ca="1" si="2"/>
        <v>6</v>
      </c>
      <c r="O17" s="130"/>
      <c r="P17" s="6">
        <f ca="1">QUOTIENT($C$3,18)+IF(VLOOKUP($B17,Course!$I$3:$L$21,4,FALSE)&lt;=MOD($C$3,18),1,0)</f>
        <v>1</v>
      </c>
      <c r="Q17" s="6">
        <f ca="1">2+VLOOKUP($B17,Course!$I$3:$L$21,3,FALSE)-O17+P17</f>
        <v>6</v>
      </c>
      <c r="R17" s="122">
        <f t="shared" ca="1" si="3"/>
        <v>6</v>
      </c>
    </row>
    <row r="18" spans="1:18" x14ac:dyDescent="0.3">
      <c r="A18" s="46" t="s">
        <v>168</v>
      </c>
      <c r="B18" s="119">
        <v>14</v>
      </c>
      <c r="C18" s="131"/>
      <c r="D18" s="12">
        <f ca="1">QUOTIENT($C$3,18)+IF(VLOOKUP($B18,Course!$I$3:$L$21,4,FALSE)&lt;=MOD($C$3,18),1,0)</f>
        <v>1</v>
      </c>
      <c r="E18" s="12">
        <f ca="1">2+VLOOKUP($B18,Course!$I$3:$L$21,3,FALSE)-C18+D18</f>
        <v>7</v>
      </c>
      <c r="F18" s="121">
        <f t="shared" ca="1" si="0"/>
        <v>7</v>
      </c>
      <c r="G18" s="131"/>
      <c r="H18" s="12">
        <f ca="1">QUOTIENT($C$3,18)+IF(VLOOKUP($B18,Course!$I$3:$L$21,4,FALSE)&lt;=MOD($C$3,18),1,0)</f>
        <v>1</v>
      </c>
      <c r="I18" s="12">
        <f ca="1">2+VLOOKUP($B18,Course!$I$3:$L$21,3,FALSE)-G18+H18</f>
        <v>7</v>
      </c>
      <c r="J18" s="121">
        <f t="shared" ca="1" si="1"/>
        <v>7</v>
      </c>
      <c r="K18" s="131"/>
      <c r="L18" s="12">
        <f ca="1">QUOTIENT($C$3,18)+IF(VLOOKUP($B18,Course!$I$3:$L$21,4,FALSE)&lt;=MOD($C$3,18),1,0)</f>
        <v>1</v>
      </c>
      <c r="M18" s="12">
        <f ca="1">2+VLOOKUP($B18,Course!$I$3:$L$21,3,FALSE)-K18+L18</f>
        <v>7</v>
      </c>
      <c r="N18" s="121">
        <f t="shared" ca="1" si="2"/>
        <v>7</v>
      </c>
      <c r="O18" s="131"/>
      <c r="P18" s="12">
        <f ca="1">QUOTIENT($C$3,18)+IF(VLOOKUP($B18,Course!$I$3:$L$21,4,FALSE)&lt;=MOD($C$3,18),1,0)</f>
        <v>1</v>
      </c>
      <c r="Q18" s="12">
        <f ca="1">2+VLOOKUP($B18,Course!$I$3:$L$21,3,FALSE)-O18+P18</f>
        <v>7</v>
      </c>
      <c r="R18" s="121">
        <f t="shared" ca="1" si="3"/>
        <v>7</v>
      </c>
    </row>
    <row r="19" spans="1:18" x14ac:dyDescent="0.3">
      <c r="A19" s="129" t="s">
        <v>169</v>
      </c>
      <c r="B19" s="4">
        <v>15</v>
      </c>
      <c r="C19" s="130"/>
      <c r="D19" s="6">
        <f ca="1">QUOTIENT($C$3,18)+IF(VLOOKUP($B19,Course!$I$3:$L$21,4,FALSE)&lt;=MOD($C$3,18),1,0)</f>
        <v>1</v>
      </c>
      <c r="E19" s="6">
        <f ca="1">2+VLOOKUP($B19,Course!$I$3:$L$21,3,FALSE)-C19+D19</f>
        <v>7</v>
      </c>
      <c r="F19" s="122">
        <f t="shared" ca="1" si="0"/>
        <v>7</v>
      </c>
      <c r="G19" s="130"/>
      <c r="H19" s="6">
        <f ca="1">QUOTIENT($C$3,18)+IF(VLOOKUP($B19,Course!$I$3:$L$21,4,FALSE)&lt;=MOD($C$3,18),1,0)</f>
        <v>1</v>
      </c>
      <c r="I19" s="6">
        <f ca="1">2+VLOOKUP($B19,Course!$I$3:$L$21,3,FALSE)-G19+H19</f>
        <v>7</v>
      </c>
      <c r="J19" s="122">
        <f t="shared" ca="1" si="1"/>
        <v>7</v>
      </c>
      <c r="K19" s="130"/>
      <c r="L19" s="6">
        <f ca="1">QUOTIENT($C$3,18)+IF(VLOOKUP($B19,Course!$I$3:$L$21,4,FALSE)&lt;=MOD($C$3,18),1,0)</f>
        <v>1</v>
      </c>
      <c r="M19" s="6">
        <f ca="1">2+VLOOKUP($B19,Course!$I$3:$L$21,3,FALSE)-K19+L19</f>
        <v>7</v>
      </c>
      <c r="N19" s="122">
        <f t="shared" ca="1" si="2"/>
        <v>7</v>
      </c>
      <c r="O19" s="130"/>
      <c r="P19" s="6">
        <f ca="1">QUOTIENT($C$3,18)+IF(VLOOKUP($B19,Course!$I$3:$L$21,4,FALSE)&lt;=MOD($C$3,18),1,0)</f>
        <v>1</v>
      </c>
      <c r="Q19" s="6">
        <f ca="1">2+VLOOKUP($B19,Course!$I$3:$L$21,3,FALSE)-O19+P19</f>
        <v>7</v>
      </c>
      <c r="R19" s="122">
        <f t="shared" ca="1" si="3"/>
        <v>7</v>
      </c>
    </row>
    <row r="20" spans="1:18" x14ac:dyDescent="0.3">
      <c r="A20" s="46" t="s">
        <v>170</v>
      </c>
      <c r="B20" s="119">
        <v>16</v>
      </c>
      <c r="C20" s="131"/>
      <c r="D20" s="12">
        <f ca="1">QUOTIENT($C$3,18)+IF(VLOOKUP($B20,Course!$I$3:$L$21,4,FALSE)&lt;=MOD($C$3,18),1,0)</f>
        <v>1</v>
      </c>
      <c r="E20" s="12">
        <f ca="1">2+VLOOKUP($B20,Course!$I$3:$L$21,3,FALSE)-C20+D20</f>
        <v>7</v>
      </c>
      <c r="F20" s="121">
        <f t="shared" ca="1" si="0"/>
        <v>7</v>
      </c>
      <c r="G20" s="131"/>
      <c r="H20" s="12">
        <f ca="1">QUOTIENT($C$3,18)+IF(VLOOKUP($B20,Course!$I$3:$L$21,4,FALSE)&lt;=MOD($C$3,18),1,0)</f>
        <v>1</v>
      </c>
      <c r="I20" s="12">
        <f ca="1">2+VLOOKUP($B20,Course!$I$3:$L$21,3,FALSE)-G20+H20</f>
        <v>7</v>
      </c>
      <c r="J20" s="121">
        <f t="shared" ca="1" si="1"/>
        <v>7</v>
      </c>
      <c r="K20" s="131"/>
      <c r="L20" s="12">
        <f ca="1">QUOTIENT($C$3,18)+IF(VLOOKUP($B20,Course!$I$3:$L$21,4,FALSE)&lt;=MOD($C$3,18),1,0)</f>
        <v>1</v>
      </c>
      <c r="M20" s="12">
        <f ca="1">2+VLOOKUP($B20,Course!$I$3:$L$21,3,FALSE)-K20+L20</f>
        <v>7</v>
      </c>
      <c r="N20" s="121">
        <f t="shared" ca="1" si="2"/>
        <v>7</v>
      </c>
      <c r="O20" s="131"/>
      <c r="P20" s="12">
        <f ca="1">QUOTIENT($C$3,18)+IF(VLOOKUP($B20,Course!$I$3:$L$21,4,FALSE)&lt;=MOD($C$3,18),1,0)</f>
        <v>1</v>
      </c>
      <c r="Q20" s="12">
        <f ca="1">2+VLOOKUP($B20,Course!$I$3:$L$21,3,FALSE)-O20+P20</f>
        <v>7</v>
      </c>
      <c r="R20" s="121">
        <f t="shared" ca="1" si="3"/>
        <v>7</v>
      </c>
    </row>
    <row r="21" spans="1:18" x14ac:dyDescent="0.3">
      <c r="A21" s="129" t="s">
        <v>171</v>
      </c>
      <c r="B21" s="4">
        <v>17</v>
      </c>
      <c r="C21" s="130"/>
      <c r="D21" s="6">
        <f ca="1">QUOTIENT($C$3,18)+IF(VLOOKUP($B21,Course!$I$3:$L$21,4,FALSE)&lt;=MOD($C$3,18),1,0)</f>
        <v>1</v>
      </c>
      <c r="E21" s="6">
        <f ca="1">2+VLOOKUP($B21,Course!$I$3:$L$21,3,FALSE)-C21+D21</f>
        <v>7</v>
      </c>
      <c r="F21" s="122">
        <f t="shared" ca="1" si="0"/>
        <v>7</v>
      </c>
      <c r="G21" s="130"/>
      <c r="H21" s="6">
        <f ca="1">QUOTIENT($C$3,18)+IF(VLOOKUP($B21,Course!$I$3:$L$21,4,FALSE)&lt;=MOD($C$3,18),1,0)</f>
        <v>1</v>
      </c>
      <c r="I21" s="6">
        <f ca="1">2+VLOOKUP($B21,Course!$I$3:$L$21,3,FALSE)-G21+H21</f>
        <v>7</v>
      </c>
      <c r="J21" s="122">
        <f t="shared" ca="1" si="1"/>
        <v>7</v>
      </c>
      <c r="K21" s="130"/>
      <c r="L21" s="6">
        <f ca="1">QUOTIENT($C$3,18)+IF(VLOOKUP($B21,Course!$I$3:$L$21,4,FALSE)&lt;=MOD($C$3,18),1,0)</f>
        <v>1</v>
      </c>
      <c r="M21" s="6">
        <f ca="1">2+VLOOKUP($B21,Course!$I$3:$L$21,3,FALSE)-K21+L21</f>
        <v>7</v>
      </c>
      <c r="N21" s="122">
        <f t="shared" ca="1" si="2"/>
        <v>7</v>
      </c>
      <c r="O21" s="130"/>
      <c r="P21" s="6">
        <f ca="1">QUOTIENT($C$3,18)+IF(VLOOKUP($B21,Course!$I$3:$L$21,4,FALSE)&lt;=MOD($C$3,18),1,0)</f>
        <v>1</v>
      </c>
      <c r="Q21" s="6">
        <f ca="1">2+VLOOKUP($B21,Course!$I$3:$L$21,3,FALSE)-O21+P21</f>
        <v>7</v>
      </c>
      <c r="R21" s="122">
        <f t="shared" ca="1" si="3"/>
        <v>7</v>
      </c>
    </row>
    <row r="22" spans="1:18" x14ac:dyDescent="0.3">
      <c r="A22" s="46" t="s">
        <v>172</v>
      </c>
      <c r="B22" s="119">
        <v>18</v>
      </c>
      <c r="C22" s="131"/>
      <c r="D22" s="12">
        <f ca="1">QUOTIENT($C$3,18)+IF(VLOOKUP($B22,Course!$I$3:$L$21,4,FALSE)&lt;=MOD($C$3,18),1,0)</f>
        <v>1</v>
      </c>
      <c r="E22" s="12">
        <f ca="1">2+VLOOKUP($B22,Course!$I$3:$L$21,3,FALSE)-C22+D22</f>
        <v>8</v>
      </c>
      <c r="F22" s="121">
        <f t="shared" ca="1" si="0"/>
        <v>8</v>
      </c>
      <c r="G22" s="131"/>
      <c r="H22" s="12">
        <f ca="1">QUOTIENT($C$3,18)+IF(VLOOKUP($B22,Course!$I$3:$L$21,4,FALSE)&lt;=MOD($C$3,18),1,0)</f>
        <v>1</v>
      </c>
      <c r="I22" s="12">
        <f ca="1">2+VLOOKUP($B22,Course!$I$3:$L$21,3,FALSE)-G22+H22</f>
        <v>8</v>
      </c>
      <c r="J22" s="121">
        <f t="shared" ca="1" si="1"/>
        <v>8</v>
      </c>
      <c r="K22" s="131"/>
      <c r="L22" s="12">
        <f ca="1">QUOTIENT($C$3,18)+IF(VLOOKUP($B22,Course!$I$3:$L$21,4,FALSE)&lt;=MOD($C$3,18),1,0)</f>
        <v>1</v>
      </c>
      <c r="M22" s="12">
        <f ca="1">2+VLOOKUP($B22,Course!$I$3:$L$21,3,FALSE)-K22+L22</f>
        <v>8</v>
      </c>
      <c r="N22" s="121">
        <f t="shared" ca="1" si="2"/>
        <v>8</v>
      </c>
      <c r="O22" s="131"/>
      <c r="P22" s="12">
        <f ca="1">QUOTIENT($C$3,18)+IF(VLOOKUP($B22,Course!$I$3:$L$21,4,FALSE)&lt;=MOD($C$3,18),1,0)</f>
        <v>1</v>
      </c>
      <c r="Q22" s="12">
        <f ca="1">2+VLOOKUP($B22,Course!$I$3:$L$21,3,FALSE)-O22+P22</f>
        <v>8</v>
      </c>
      <c r="R22" s="121">
        <f t="shared" ca="1" si="3"/>
        <v>8</v>
      </c>
    </row>
    <row r="23" spans="1:18" x14ac:dyDescent="0.3">
      <c r="A23" s="120" t="s">
        <v>17</v>
      </c>
      <c r="B23" s="120"/>
      <c r="C23" s="123">
        <f>SUM(C5:C22)</f>
        <v>0</v>
      </c>
      <c r="D23" s="124">
        <f t="shared" ref="D23:F23" ca="1" si="4">SUM(D5:D22)</f>
        <v>14</v>
      </c>
      <c r="E23" s="124">
        <f t="shared" ca="1" si="4"/>
        <v>120</v>
      </c>
      <c r="F23" s="125">
        <f t="shared" ca="1" si="4"/>
        <v>120</v>
      </c>
      <c r="G23" s="123">
        <f>SUM(G5:G22)</f>
        <v>0</v>
      </c>
      <c r="H23" s="124">
        <f t="shared" ref="H23" ca="1" si="5">SUM(H5:H22)</f>
        <v>14</v>
      </c>
      <c r="I23" s="124">
        <f t="shared" ref="I23" ca="1" si="6">SUM(I5:I22)</f>
        <v>120</v>
      </c>
      <c r="J23" s="125">
        <f t="shared" ref="J23" ca="1" si="7">SUM(J5:J22)</f>
        <v>120</v>
      </c>
      <c r="K23" s="123">
        <f>SUM(K5:K22)</f>
        <v>0</v>
      </c>
      <c r="L23" s="124">
        <f t="shared" ref="L23" ca="1" si="8">SUM(L5:L22)</f>
        <v>14</v>
      </c>
      <c r="M23" s="124">
        <f t="shared" ref="M23" ca="1" si="9">SUM(M5:M22)</f>
        <v>120</v>
      </c>
      <c r="N23" s="125">
        <f t="shared" ref="N23" ca="1" si="10">SUM(N5:N22)</f>
        <v>120</v>
      </c>
      <c r="O23" s="123">
        <f>SUM(O5:O22)</f>
        <v>0</v>
      </c>
      <c r="P23" s="124">
        <f t="shared" ref="P23" ca="1" si="11">SUM(P5:P22)</f>
        <v>14</v>
      </c>
      <c r="Q23" s="124">
        <f t="shared" ref="Q23" ca="1" si="12">SUM(Q5:Q22)</f>
        <v>120</v>
      </c>
      <c r="R23" s="125">
        <f t="shared" ref="R23" ca="1" si="13">SUM(R5:R22)</f>
        <v>120</v>
      </c>
    </row>
    <row r="24" spans="1:18" x14ac:dyDescent="0.3"/>
  </sheetData>
  <sheetProtection selectLockedCells="1"/>
  <mergeCells count="8">
    <mergeCell ref="O2:R2"/>
    <mergeCell ref="O3:R3"/>
    <mergeCell ref="C2:F2"/>
    <mergeCell ref="C3:F3"/>
    <mergeCell ref="G2:J2"/>
    <mergeCell ref="G3:J3"/>
    <mergeCell ref="K2:N2"/>
    <mergeCell ref="K3:N3"/>
  </mergeCells>
  <pageMargins left="0.7" right="0.7" top="0.75" bottom="0.75" header="0.3" footer="0.3"/>
  <pageSetup paperSize="9" orientation="portrait" r:id="rId1"/>
  <headerFooter>
    <oddFooter>&amp;C&amp;1#&amp;"Arial"&amp;9&amp;K7C7C80Public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1">
    <tabColor rgb="FFFFC000"/>
  </sheetPr>
  <dimension ref="A1:R20"/>
  <sheetViews>
    <sheetView zoomScale="80" zoomScaleNormal="80" workbookViewId="0">
      <pane xSplit="2" ySplit="3" topLeftCell="I4" activePane="bottomRight" state="frozen"/>
      <selection activeCell="B3" sqref="B3"/>
      <selection pane="topRight" activeCell="B3" sqref="B3"/>
      <selection pane="bottomLeft" activeCell="B3" sqref="B3"/>
      <selection pane="bottomRight" activeCell="G2" sqref="G2:K2"/>
    </sheetView>
  </sheetViews>
  <sheetFormatPr defaultColWidth="0" defaultRowHeight="14.4" zeroHeight="1" x14ac:dyDescent="0.3"/>
  <cols>
    <col min="1" max="1" width="1.109375" style="195" customWidth="1"/>
    <col min="2" max="2" width="15.109375" style="7" bestFit="1" customWidth="1"/>
    <col min="3" max="3" width="14.109375" style="7" bestFit="1" customWidth="1"/>
    <col min="4" max="4" width="21.33203125" style="7" hidden="1" customWidth="1"/>
    <col min="5" max="5" width="14.109375" style="7" bestFit="1" customWidth="1"/>
    <col min="6" max="6" width="21.33203125" style="7" hidden="1" customWidth="1"/>
    <col min="7" max="7" width="14.109375" style="7" bestFit="1" customWidth="1"/>
    <col min="8" max="8" width="21.33203125" style="7" hidden="1" customWidth="1"/>
    <col min="9" max="11" width="9.33203125" style="7" bestFit="1" customWidth="1"/>
    <col min="12" max="13" width="10.6640625" style="7" bestFit="1" customWidth="1"/>
    <col min="14" max="14" width="9.44140625" style="7" bestFit="1" customWidth="1"/>
    <col min="15" max="16" width="10.6640625" style="7" bestFit="1" customWidth="1"/>
    <col min="17" max="17" width="9.44140625" style="7" bestFit="1" customWidth="1"/>
    <col min="18" max="18" width="1.109375" style="195" hidden="1"/>
    <col min="19" max="16384" width="8.88671875" style="195" hidden="1"/>
  </cols>
  <sheetData>
    <row r="1" spans="2:17" ht="6" customHeight="1" thickBot="1" x14ac:dyDescent="0.35">
      <c r="B1" s="234"/>
      <c r="C1" s="234"/>
      <c r="D1" s="234"/>
      <c r="E1" s="234"/>
      <c r="F1" s="234"/>
      <c r="G1" s="234"/>
      <c r="H1" s="234"/>
      <c r="I1" s="234"/>
      <c r="J1" s="234"/>
      <c r="K1" s="234"/>
      <c r="L1" s="234"/>
      <c r="M1" s="234"/>
      <c r="N1" s="234"/>
      <c r="O1" s="234"/>
      <c r="P1" s="234"/>
      <c r="Q1" s="234"/>
    </row>
    <row r="2" spans="2:17" x14ac:dyDescent="0.3">
      <c r="B2" s="239" t="s">
        <v>25</v>
      </c>
      <c r="C2" s="236" t="s">
        <v>30</v>
      </c>
      <c r="D2" s="237"/>
      <c r="E2" s="237" t="s">
        <v>31</v>
      </c>
      <c r="F2" s="238"/>
      <c r="G2" s="231" t="s">
        <v>83</v>
      </c>
      <c r="H2" s="232"/>
      <c r="I2" s="232"/>
      <c r="J2" s="232"/>
      <c r="K2" s="233"/>
      <c r="L2" s="231" t="s">
        <v>149</v>
      </c>
      <c r="M2" s="232"/>
      <c r="N2" s="233"/>
      <c r="O2" s="231" t="s">
        <v>150</v>
      </c>
      <c r="P2" s="232"/>
      <c r="Q2" s="233"/>
    </row>
    <row r="3" spans="2:17" x14ac:dyDescent="0.3">
      <c r="B3" s="240"/>
      <c r="C3" s="110" t="s">
        <v>68</v>
      </c>
      <c r="D3" s="111" t="s">
        <v>82</v>
      </c>
      <c r="E3" s="112" t="s">
        <v>68</v>
      </c>
      <c r="F3" s="113" t="s">
        <v>82</v>
      </c>
      <c r="G3" s="110" t="s">
        <v>68</v>
      </c>
      <c r="H3" s="114" t="s">
        <v>82</v>
      </c>
      <c r="I3" s="114" t="s">
        <v>84</v>
      </c>
      <c r="J3" s="114" t="s">
        <v>85</v>
      </c>
      <c r="K3" s="113" t="s">
        <v>86</v>
      </c>
      <c r="L3" s="110" t="s">
        <v>30</v>
      </c>
      <c r="M3" s="114" t="s">
        <v>31</v>
      </c>
      <c r="N3" s="113" t="s">
        <v>2</v>
      </c>
      <c r="O3" s="110" t="s">
        <v>30</v>
      </c>
      <c r="P3" s="114" t="s">
        <v>31</v>
      </c>
      <c r="Q3" s="113" t="s">
        <v>2</v>
      </c>
    </row>
    <row r="4" spans="2:17" ht="14.4" customHeight="1" x14ac:dyDescent="0.3">
      <c r="B4" s="53" t="str">
        <f ca="1">Scores!B4</f>
        <v>Steve</v>
      </c>
      <c r="C4" s="54">
        <f ca="1">INDIRECT("'"&amp;$B4&amp;"'!G29")</f>
        <v>25</v>
      </c>
      <c r="D4" s="55">
        <f ca="1">INDIRECT("'"&amp;$B4&amp;"'!G32")</f>
        <v>35</v>
      </c>
      <c r="E4" s="56">
        <f ca="1">INDIRECT("'"&amp;$B4&amp;"'!Q29")</f>
        <v>26</v>
      </c>
      <c r="F4" s="57">
        <f ca="1">INDIRECT("'"&amp;$B4&amp;"'!Q32")</f>
        <v>33</v>
      </c>
      <c r="G4" s="54">
        <f ca="1">IFERROR(AVERAGE(C4,E4),"")</f>
        <v>25.5</v>
      </c>
      <c r="H4" s="58">
        <f ca="1">IFERROR(AVERAGE(D4,F4),"")</f>
        <v>34</v>
      </c>
      <c r="I4" s="59">
        <f ca="1">INDIRECT("'"&amp;$B4&amp;"'!U30")</f>
        <v>5.25</v>
      </c>
      <c r="J4" s="59">
        <f ca="1">INDIRECT("'"&amp;$B4&amp;"'!W30")</f>
        <v>7</v>
      </c>
      <c r="K4" s="148">
        <f ca="1">INDIRECT("'"&amp;$B4&amp;"'!Y30")</f>
        <v>7.75</v>
      </c>
      <c r="L4" s="61">
        <f t="array" aca="1" ref="L4" ca="1">SUM(IF(INDIRECT("'"&amp;SUBSTITUTE(B4,"'","''")&amp;"'!D11:D28")=INDIRECT("'"&amp;SUBSTITUTE(B4,"'","''")&amp;"'!O11:O28"),1,0))</f>
        <v>0</v>
      </c>
      <c r="M4" s="106">
        <f t="array" aca="1" ref="M4" ca="1">SUM(IF(INDIRECT("'"&amp;SUBSTITUTE(B4,"'","''")&amp;"'!I11:I28")=INDIRECT("'"&amp;SUBSTITUTE(B4,"'","''")&amp;"'!O11:O28"),1,0))</f>
        <v>2</v>
      </c>
      <c r="N4" s="108">
        <f ca="1">IF(AND(OR(ISBLANK(L4),L4=""),OR(ISBLANK(M4),M4="")),"",L4+M4)</f>
        <v>2</v>
      </c>
      <c r="O4" s="61">
        <f t="array" aca="1" ref="O4" ca="1">SUM(IF(INDIRECT("'"&amp;SUBSTITUTE(B4,"'","''")&amp;"'!D11:D28")&lt;INDIRECT("'"&amp;SUBSTITUTE(B4,"'","''")&amp;"'!O11:O28"),1,0))</f>
        <v>0</v>
      </c>
      <c r="P4" s="106">
        <f t="array" aca="1" ref="P4" ca="1">SUM(IF(INDIRECT("'"&amp;SUBSTITUTE(B4,"'","''")&amp;"'!I11:I28")&lt;INDIRECT("'"&amp;SUBSTITUTE(B4,"'","''")&amp;"'!O11:O28"),1,0))</f>
        <v>0</v>
      </c>
      <c r="Q4" s="108">
        <f ca="1">IF(AND(OR(ISBLANK(O4),O4=""),OR(ISBLANK(P4),P4="")),"",O4+P4)</f>
        <v>0</v>
      </c>
    </row>
    <row r="5" spans="2:17" ht="14.4" customHeight="1" x14ac:dyDescent="0.3">
      <c r="B5" s="60" t="str">
        <f ca="1">Scores!B5</f>
        <v>Rich B</v>
      </c>
      <c r="C5" s="61">
        <f t="shared" ref="C5:C19" ca="1" si="0">INDIRECT("'"&amp;$B5&amp;"'!G29")</f>
        <v>28</v>
      </c>
      <c r="D5" s="62">
        <f t="shared" ref="D5:D19" ca="1" si="1">INDIRECT("'"&amp;$B5&amp;"'!G32")</f>
        <v>26</v>
      </c>
      <c r="E5" s="63">
        <f t="shared" ref="E5:E19" ca="1" si="2">INDIRECT("'"&amp;$B5&amp;"'!Q29")</f>
        <v>30</v>
      </c>
      <c r="F5" s="64">
        <f t="shared" ref="F5:F19" ca="1" si="3">INDIRECT("'"&amp;$B5&amp;"'!Q32")</f>
        <v>28</v>
      </c>
      <c r="G5" s="61">
        <f t="shared" ref="G5:G19" ca="1" si="4">IFERROR(AVERAGE(C5,E5),"")</f>
        <v>29</v>
      </c>
      <c r="H5" s="65">
        <f t="shared" ref="H5:H19" ca="1" si="5">IFERROR(AVERAGE(D5,F5),"")</f>
        <v>27</v>
      </c>
      <c r="I5" s="66">
        <f t="shared" ref="I5:I19" ca="1" si="6">INDIRECT("'"&amp;$B5&amp;"'!U30")</f>
        <v>4.875</v>
      </c>
      <c r="J5" s="66">
        <f t="shared" ref="J5:J19" ca="1" si="7">INDIRECT("'"&amp;$B5&amp;"'!W30")</f>
        <v>6</v>
      </c>
      <c r="K5" s="149">
        <f t="shared" ref="K5:K19" ca="1" si="8">INDIRECT("'"&amp;$B5&amp;"'!Y30")</f>
        <v>7.25</v>
      </c>
      <c r="L5" s="61">
        <f t="array" aca="1" ref="L5" ca="1">SUM(IF(INDIRECT("'"&amp;SUBSTITUTE(B5,"'","''")&amp;"'!D11:D28")=INDIRECT("'"&amp;SUBSTITUTE(B5,"'","''")&amp;"'!O11:O28"),1,0))</f>
        <v>4</v>
      </c>
      <c r="M5" s="106">
        <f t="array" aca="1" ref="M5" ca="1">SUM(IF(INDIRECT("'"&amp;SUBSTITUTE(B5,"'","''")&amp;"'!I11:I28")=INDIRECT("'"&amp;SUBSTITUTE(B5,"'","''")&amp;"'!O11:O28"),1,0))</f>
        <v>2</v>
      </c>
      <c r="N5" s="108">
        <f t="shared" ref="N5:N19" ca="1" si="9">IF(AND(OR(ISBLANK(L5),L5=""),OR(ISBLANK(M5),M5="")),"",L5+M5)</f>
        <v>6</v>
      </c>
      <c r="O5" s="61">
        <f t="array" aca="1" ref="O5" ca="1">SUM(IF(INDIRECT("'"&amp;SUBSTITUTE(B5,"'","''")&amp;"'!D11:D28")&lt;INDIRECT("'"&amp;SUBSTITUTE(B5,"'","''")&amp;"'!O11:O28"),1,0))</f>
        <v>0</v>
      </c>
      <c r="P5" s="106">
        <f t="array" aca="1" ref="P5" ca="1">SUM(IF(INDIRECT("'"&amp;SUBSTITUTE(B5,"'","''")&amp;"'!I11:I28")&lt;INDIRECT("'"&amp;SUBSTITUTE(B5,"'","''")&amp;"'!O11:O28"),1,0))</f>
        <v>0</v>
      </c>
      <c r="Q5" s="108">
        <f t="shared" ref="Q5:Q19" ca="1" si="10">IF(AND(OR(ISBLANK(O5),O5=""),OR(ISBLANK(P5),P5="")),"",O5+P5)</f>
        <v>0</v>
      </c>
    </row>
    <row r="6" spans="2:17" ht="14.4" customHeight="1" x14ac:dyDescent="0.3">
      <c r="B6" s="60" t="str">
        <f ca="1">Scores!B6</f>
        <v>Neil</v>
      </c>
      <c r="C6" s="61">
        <f t="shared" ca="1" si="0"/>
        <v>21</v>
      </c>
      <c r="D6" s="62">
        <f t="shared" ca="1" si="1"/>
        <v>31</v>
      </c>
      <c r="E6" s="63">
        <f t="shared" ca="1" si="2"/>
        <v>33</v>
      </c>
      <c r="F6" s="64">
        <f t="shared" ca="1" si="3"/>
        <v>24</v>
      </c>
      <c r="G6" s="61">
        <f t="shared" ca="1" si="4"/>
        <v>27</v>
      </c>
      <c r="H6" s="65">
        <f t="shared" ca="1" si="5"/>
        <v>27.5</v>
      </c>
      <c r="I6" s="66">
        <f t="shared" ca="1" si="6"/>
        <v>4</v>
      </c>
      <c r="J6" s="66">
        <f t="shared" ca="1" si="7"/>
        <v>5.916666666666667</v>
      </c>
      <c r="K6" s="149">
        <f t="shared" ca="1" si="8"/>
        <v>8</v>
      </c>
      <c r="L6" s="61">
        <f t="array" aca="1" ref="L6" ca="1">SUM(IF(INDIRECT("'"&amp;SUBSTITUTE(B6,"'","''")&amp;"'!D11:D28")=INDIRECT("'"&amp;SUBSTITUTE(B6,"'","''")&amp;"'!O11:O28"),1,0))</f>
        <v>1</v>
      </c>
      <c r="M6" s="106">
        <f t="array" aca="1" ref="M6" ca="1">SUM(IF(INDIRECT("'"&amp;SUBSTITUTE(B6,"'","''")&amp;"'!I11:I28")=INDIRECT("'"&amp;SUBSTITUTE(B6,"'","''")&amp;"'!O11:O28"),1,0))</f>
        <v>2</v>
      </c>
      <c r="N6" s="108">
        <f t="shared" ca="1" si="9"/>
        <v>3</v>
      </c>
      <c r="O6" s="61">
        <f t="array" aca="1" ref="O6" ca="1">SUM(IF(INDIRECT("'"&amp;SUBSTITUTE(B6,"'","''")&amp;"'!D11:D28")&lt;INDIRECT("'"&amp;SUBSTITUTE(B6,"'","''")&amp;"'!O11:O28"),1,0))</f>
        <v>0</v>
      </c>
      <c r="P6" s="106">
        <f t="array" aca="1" ref="P6" ca="1">SUM(IF(INDIRECT("'"&amp;SUBSTITUTE(B6,"'","''")&amp;"'!I11:I28")&lt;INDIRECT("'"&amp;SUBSTITUTE(B6,"'","''")&amp;"'!O11:O28"),1,0))</f>
        <v>0</v>
      </c>
      <c r="Q6" s="108">
        <f t="shared" ca="1" si="10"/>
        <v>0</v>
      </c>
    </row>
    <row r="7" spans="2:17" ht="14.4" customHeight="1" x14ac:dyDescent="0.3">
      <c r="B7" s="60" t="str">
        <f ca="1">Scores!B7</f>
        <v>Jeff</v>
      </c>
      <c r="C7" s="61">
        <f t="shared" ca="1" si="0"/>
        <v>23</v>
      </c>
      <c r="D7" s="62">
        <f t="shared" ca="1" si="1"/>
        <v>34</v>
      </c>
      <c r="E7" s="63">
        <f t="shared" ca="1" si="2"/>
        <v>23</v>
      </c>
      <c r="F7" s="64">
        <f t="shared" ca="1" si="3"/>
        <v>32</v>
      </c>
      <c r="G7" s="61">
        <f t="shared" ca="1" si="4"/>
        <v>23</v>
      </c>
      <c r="H7" s="65">
        <f t="shared" ca="1" si="5"/>
        <v>33</v>
      </c>
      <c r="I7" s="66">
        <f t="shared" ca="1" si="6"/>
        <v>4.625</v>
      </c>
      <c r="J7" s="66">
        <f t="shared" ca="1" si="7"/>
        <v>6.5</v>
      </c>
      <c r="K7" s="149">
        <f t="shared" ca="1" si="8"/>
        <v>7.75</v>
      </c>
      <c r="L7" s="61">
        <f t="array" aca="1" ref="L7" ca="1">SUM(IF(INDIRECT("'"&amp;SUBSTITUTE(B7,"'","''")&amp;"'!D11:D28")=INDIRECT("'"&amp;SUBSTITUTE(B7,"'","''")&amp;"'!O11:O28"),1,0))</f>
        <v>1</v>
      </c>
      <c r="M7" s="106">
        <f t="array" aca="1" ref="M7" ca="1">SUM(IF(INDIRECT("'"&amp;SUBSTITUTE(B7,"'","''")&amp;"'!I11:I28")=INDIRECT("'"&amp;SUBSTITUTE(B7,"'","''")&amp;"'!O11:O28"),1,0))</f>
        <v>1</v>
      </c>
      <c r="N7" s="108">
        <f t="shared" ca="1" si="9"/>
        <v>2</v>
      </c>
      <c r="O7" s="61">
        <f t="array" aca="1" ref="O7" ca="1">SUM(IF(INDIRECT("'"&amp;SUBSTITUTE(B7,"'","''")&amp;"'!D11:D28")&lt;INDIRECT("'"&amp;SUBSTITUTE(B7,"'","''")&amp;"'!O11:O28"),1,0))</f>
        <v>0</v>
      </c>
      <c r="P7" s="106">
        <f t="array" aca="1" ref="P7" ca="1">SUM(IF(INDIRECT("'"&amp;SUBSTITUTE(B7,"'","''")&amp;"'!I11:I28")&lt;INDIRECT("'"&amp;SUBSTITUTE(B7,"'","''")&amp;"'!O11:O28"),1,0))</f>
        <v>0</v>
      </c>
      <c r="Q7" s="108">
        <f t="shared" ca="1" si="10"/>
        <v>0</v>
      </c>
    </row>
    <row r="8" spans="2:17" ht="14.4" customHeight="1" x14ac:dyDescent="0.3">
      <c r="B8" s="60" t="str">
        <f ca="1">Scores!B8</f>
        <v>Derek</v>
      </c>
      <c r="C8" s="61">
        <f t="shared" ca="1" si="0"/>
        <v>19</v>
      </c>
      <c r="D8" s="62">
        <f t="shared" ca="1" si="1"/>
        <v>38</v>
      </c>
      <c r="E8" s="63">
        <f t="shared" ca="1" si="2"/>
        <v>23</v>
      </c>
      <c r="F8" s="64">
        <f t="shared" ca="1" si="3"/>
        <v>35</v>
      </c>
      <c r="G8" s="61">
        <f t="shared" ca="1" si="4"/>
        <v>21</v>
      </c>
      <c r="H8" s="65">
        <f t="shared" ca="1" si="5"/>
        <v>36.5</v>
      </c>
      <c r="I8" s="66">
        <f t="shared" ca="1" si="6"/>
        <v>5.5</v>
      </c>
      <c r="J8" s="66">
        <f t="shared" ca="1" si="7"/>
        <v>7.625</v>
      </c>
      <c r="K8" s="149">
        <f t="shared" ca="1" si="8"/>
        <v>9.75</v>
      </c>
      <c r="L8" s="61">
        <f t="array" aca="1" ref="L8" ca="1">SUM(IF(INDIRECT("'"&amp;SUBSTITUTE(B8,"'","''")&amp;"'!D11:D28")=INDIRECT("'"&amp;SUBSTITUTE(B8,"'","''")&amp;"'!O11:O28"),1,0))</f>
        <v>0</v>
      </c>
      <c r="M8" s="106">
        <f t="array" aca="1" ref="M8" ca="1">SUM(IF(INDIRECT("'"&amp;SUBSTITUTE(B8,"'","''")&amp;"'!I11:I28")=INDIRECT("'"&amp;SUBSTITUTE(B8,"'","''")&amp;"'!O11:O28"),1,0))</f>
        <v>0</v>
      </c>
      <c r="N8" s="108">
        <f t="shared" ca="1" si="9"/>
        <v>0</v>
      </c>
      <c r="O8" s="61">
        <f t="array" aca="1" ref="O8" ca="1">SUM(IF(INDIRECT("'"&amp;SUBSTITUTE(B8,"'","''")&amp;"'!D11:D28")&lt;INDIRECT("'"&amp;SUBSTITUTE(B8,"'","''")&amp;"'!O11:O28"),1,0))</f>
        <v>0</v>
      </c>
      <c r="P8" s="106">
        <f t="array" aca="1" ref="P8" ca="1">SUM(IF(INDIRECT("'"&amp;SUBSTITUTE(B8,"'","''")&amp;"'!I11:I28")&lt;INDIRECT("'"&amp;SUBSTITUTE(B8,"'","''")&amp;"'!O11:O28"),1,0))</f>
        <v>0</v>
      </c>
      <c r="Q8" s="108">
        <f t="shared" ca="1" si="10"/>
        <v>0</v>
      </c>
    </row>
    <row r="9" spans="2:17" ht="14.4" customHeight="1" x14ac:dyDescent="0.3">
      <c r="B9" s="60" t="str">
        <f ca="1">Scores!B9</f>
        <v>Phil</v>
      </c>
      <c r="C9" s="61">
        <f t="shared" ca="1" si="0"/>
        <v>28</v>
      </c>
      <c r="D9" s="62">
        <f t="shared" ca="1" si="1"/>
        <v>33</v>
      </c>
      <c r="E9" s="63">
        <f t="shared" ca="1" si="2"/>
        <v>35</v>
      </c>
      <c r="F9" s="64">
        <f t="shared" ca="1" si="3"/>
        <v>28</v>
      </c>
      <c r="G9" s="61">
        <f t="shared" ca="1" si="4"/>
        <v>31.5</v>
      </c>
      <c r="H9" s="65">
        <f t="shared" ca="1" si="5"/>
        <v>30.5</v>
      </c>
      <c r="I9" s="66">
        <f t="shared" ca="1" si="6"/>
        <v>4.5</v>
      </c>
      <c r="J9" s="66">
        <f t="shared" ca="1" si="7"/>
        <v>5.875</v>
      </c>
      <c r="K9" s="149">
        <f t="shared" ca="1" si="8"/>
        <v>7</v>
      </c>
      <c r="L9" s="61">
        <f t="array" aca="1" ref="L9" ca="1">SUM(IF(INDIRECT("'"&amp;SUBSTITUTE(B9,"'","''")&amp;"'!D11:D28")=INDIRECT("'"&amp;SUBSTITUTE(B9,"'","''")&amp;"'!O11:O28"),1,0))</f>
        <v>0</v>
      </c>
      <c r="M9" s="106">
        <f t="array" aca="1" ref="M9" ca="1">SUM(IF(INDIRECT("'"&amp;SUBSTITUTE(B9,"'","''")&amp;"'!I11:I28")=INDIRECT("'"&amp;SUBSTITUTE(B9,"'","''")&amp;"'!O11:O28"),1,0))</f>
        <v>2</v>
      </c>
      <c r="N9" s="108">
        <f t="shared" ca="1" si="9"/>
        <v>2</v>
      </c>
      <c r="O9" s="61">
        <f t="array" aca="1" ref="O9" ca="1">SUM(IF(INDIRECT("'"&amp;SUBSTITUTE(B9,"'","''")&amp;"'!D11:D28")&lt;INDIRECT("'"&amp;SUBSTITUTE(B9,"'","''")&amp;"'!O11:O28"),1,0))</f>
        <v>0</v>
      </c>
      <c r="P9" s="106">
        <f t="array" aca="1" ref="P9" ca="1">SUM(IF(INDIRECT("'"&amp;SUBSTITUTE(B9,"'","''")&amp;"'!I11:I28")&lt;INDIRECT("'"&amp;SUBSTITUTE(B9,"'","''")&amp;"'!O11:O28"),1,0))</f>
        <v>0</v>
      </c>
      <c r="Q9" s="108">
        <f t="shared" ca="1" si="10"/>
        <v>0</v>
      </c>
    </row>
    <row r="10" spans="2:17" ht="14.4" customHeight="1" x14ac:dyDescent="0.3">
      <c r="B10" s="60" t="str">
        <f ca="1">Scores!B10</f>
        <v>Tom</v>
      </c>
      <c r="C10" s="61">
        <f t="shared" ca="1" si="0"/>
        <v>25</v>
      </c>
      <c r="D10" s="62">
        <f t="shared" ca="1" si="1"/>
        <v>34</v>
      </c>
      <c r="E10" s="63">
        <f t="shared" ca="1" si="2"/>
        <v>23</v>
      </c>
      <c r="F10" s="64">
        <f t="shared" ca="1" si="3"/>
        <v>33</v>
      </c>
      <c r="G10" s="61">
        <f t="shared" ca="1" si="4"/>
        <v>24</v>
      </c>
      <c r="H10" s="65">
        <f t="shared" ca="1" si="5"/>
        <v>33.5</v>
      </c>
      <c r="I10" s="66">
        <f t="shared" ca="1" si="6"/>
        <v>4.75</v>
      </c>
      <c r="J10" s="66">
        <f t="shared" ca="1" si="7"/>
        <v>7.208333333333333</v>
      </c>
      <c r="K10" s="149">
        <f t="shared" ca="1" si="8"/>
        <v>8.5</v>
      </c>
      <c r="L10" s="61">
        <f t="array" aca="1" ref="L10" ca="1">SUM(IF(INDIRECT("'"&amp;SUBSTITUTE(B10,"'","''")&amp;"'!D11:D28")=INDIRECT("'"&amp;SUBSTITUTE(B10,"'","''")&amp;"'!O11:O28"),1,0))</f>
        <v>1</v>
      </c>
      <c r="M10" s="106">
        <f t="array" aca="1" ref="M10" ca="1">SUM(IF(INDIRECT("'"&amp;SUBSTITUTE(B10,"'","''")&amp;"'!I11:I28")=INDIRECT("'"&amp;SUBSTITUTE(B10,"'","''")&amp;"'!O11:O28"),1,0))</f>
        <v>0</v>
      </c>
      <c r="N10" s="108">
        <f t="shared" ca="1" si="9"/>
        <v>1</v>
      </c>
      <c r="O10" s="61">
        <f t="array" aca="1" ref="O10" ca="1">SUM(IF(INDIRECT("'"&amp;SUBSTITUTE(B10,"'","''")&amp;"'!D11:D28")&lt;INDIRECT("'"&amp;SUBSTITUTE(B10,"'","''")&amp;"'!O11:O28"),1,0))</f>
        <v>0</v>
      </c>
      <c r="P10" s="106">
        <f t="array" aca="1" ref="P10" ca="1">SUM(IF(INDIRECT("'"&amp;SUBSTITUTE(B10,"'","''")&amp;"'!I11:I28")&lt;INDIRECT("'"&amp;SUBSTITUTE(B10,"'","''")&amp;"'!O11:O28"),1,0))</f>
        <v>0</v>
      </c>
      <c r="Q10" s="108">
        <f t="shared" ca="1" si="10"/>
        <v>0</v>
      </c>
    </row>
    <row r="11" spans="2:17" ht="14.4" customHeight="1" x14ac:dyDescent="0.3">
      <c r="B11" s="60" t="str">
        <f ca="1">Scores!B11</f>
        <v>Rich M</v>
      </c>
      <c r="C11" s="61">
        <f t="shared" ca="1" si="0"/>
        <v>26</v>
      </c>
      <c r="D11" s="62">
        <f t="shared" ca="1" si="1"/>
        <v>31</v>
      </c>
      <c r="E11" s="63">
        <f t="shared" ca="1" si="2"/>
        <v>34</v>
      </c>
      <c r="F11" s="64">
        <f t="shared" ca="1" si="3"/>
        <v>26</v>
      </c>
      <c r="G11" s="61">
        <f t="shared" ca="1" si="4"/>
        <v>30</v>
      </c>
      <c r="H11" s="65">
        <f t="shared" ca="1" si="5"/>
        <v>28.5</v>
      </c>
      <c r="I11" s="66">
        <f t="shared" ca="1" si="6"/>
        <v>4.75</v>
      </c>
      <c r="J11" s="66">
        <f t="shared" ca="1" si="7"/>
        <v>5.541666666666667</v>
      </c>
      <c r="K11" s="149">
        <f t="shared" ca="1" si="8"/>
        <v>7.25</v>
      </c>
      <c r="L11" s="61">
        <f t="array" aca="1" ref="L11" ca="1">SUM(IF(INDIRECT("'"&amp;SUBSTITUTE(B11,"'","''")&amp;"'!D11:D28")=INDIRECT("'"&amp;SUBSTITUTE(B11,"'","''")&amp;"'!O11:O28"),1,0))</f>
        <v>2</v>
      </c>
      <c r="M11" s="106">
        <f t="array" aca="1" ref="M11" ca="1">SUM(IF(INDIRECT("'"&amp;SUBSTITUTE(B11,"'","''")&amp;"'!I11:I28")=INDIRECT("'"&amp;SUBSTITUTE(B11,"'","''")&amp;"'!O11:O28"),1,0))</f>
        <v>2</v>
      </c>
      <c r="N11" s="108">
        <f t="shared" ca="1" si="9"/>
        <v>4</v>
      </c>
      <c r="O11" s="61">
        <f t="array" aca="1" ref="O11" ca="1">SUM(IF(INDIRECT("'"&amp;SUBSTITUTE(B11,"'","''")&amp;"'!D11:D28")&lt;INDIRECT("'"&amp;SUBSTITUTE(B11,"'","''")&amp;"'!O11:O28"),1,0))</f>
        <v>0</v>
      </c>
      <c r="P11" s="106">
        <f t="array" aca="1" ref="P11" ca="1">SUM(IF(INDIRECT("'"&amp;SUBSTITUTE(B11,"'","''")&amp;"'!I11:I28")&lt;INDIRECT("'"&amp;SUBSTITUTE(B11,"'","''")&amp;"'!O11:O28"),1,0))</f>
        <v>0</v>
      </c>
      <c r="Q11" s="108">
        <f t="shared" ca="1" si="10"/>
        <v>0</v>
      </c>
    </row>
    <row r="12" spans="2:17" ht="14.4" customHeight="1" x14ac:dyDescent="0.3">
      <c r="B12" s="60" t="str">
        <f ca="1">Scores!B12</f>
        <v>Paul</v>
      </c>
      <c r="C12" s="61">
        <f t="shared" ca="1" si="0"/>
        <v>36</v>
      </c>
      <c r="D12" s="62">
        <f t="shared" ca="1" si="1"/>
        <v>22</v>
      </c>
      <c r="E12" s="63">
        <f t="shared" ca="1" si="2"/>
        <v>30</v>
      </c>
      <c r="F12" s="64">
        <f t="shared" ca="1" si="3"/>
        <v>28</v>
      </c>
      <c r="G12" s="61">
        <f t="shared" ca="1" si="4"/>
        <v>33</v>
      </c>
      <c r="H12" s="65">
        <f t="shared" ca="1" si="5"/>
        <v>25</v>
      </c>
      <c r="I12" s="66">
        <f t="shared" ca="1" si="6"/>
        <v>4.25</v>
      </c>
      <c r="J12" s="66">
        <f t="shared" ca="1" si="7"/>
        <v>5.541666666666667</v>
      </c>
      <c r="K12" s="149">
        <f t="shared" ca="1" si="8"/>
        <v>7.25</v>
      </c>
      <c r="L12" s="61">
        <f t="array" aca="1" ref="L12" ca="1">SUM(IF(INDIRECT("'"&amp;SUBSTITUTE(B12,"'","''")&amp;"'!D11:D28")=INDIRECT("'"&amp;SUBSTITUTE(B12,"'","''")&amp;"'!O11:O28"),1,0))</f>
        <v>4</v>
      </c>
      <c r="M12" s="106">
        <f t="array" aca="1" ref="M12" ca="1">SUM(IF(INDIRECT("'"&amp;SUBSTITUTE(B12,"'","''")&amp;"'!I11:I28")=INDIRECT("'"&amp;SUBSTITUTE(B12,"'","''")&amp;"'!O11:O28"),1,0))</f>
        <v>3</v>
      </c>
      <c r="N12" s="108">
        <f t="shared" ca="1" si="9"/>
        <v>7</v>
      </c>
      <c r="O12" s="61">
        <f t="array" aca="1" ref="O12" ca="1">SUM(IF(INDIRECT("'"&amp;SUBSTITUTE(B12,"'","''")&amp;"'!D11:D28")&lt;INDIRECT("'"&amp;SUBSTITUTE(B12,"'","''")&amp;"'!O11:O28"),1,0))</f>
        <v>0</v>
      </c>
      <c r="P12" s="106">
        <f t="array" aca="1" ref="P12" ca="1">SUM(IF(INDIRECT("'"&amp;SUBSTITUTE(B12,"'","''")&amp;"'!I11:I28")&lt;INDIRECT("'"&amp;SUBSTITUTE(B12,"'","''")&amp;"'!O11:O28"),1,0))</f>
        <v>0</v>
      </c>
      <c r="Q12" s="108">
        <f t="shared" ca="1" si="10"/>
        <v>0</v>
      </c>
    </row>
    <row r="13" spans="2:17" ht="14.4" customHeight="1" x14ac:dyDescent="0.3">
      <c r="B13" s="60" t="str">
        <f ca="1">Scores!B13</f>
        <v>Dermot</v>
      </c>
      <c r="C13" s="61">
        <f t="shared" ca="1" si="0"/>
        <v>29</v>
      </c>
      <c r="D13" s="62">
        <f t="shared" ca="1" si="1"/>
        <v>26</v>
      </c>
      <c r="E13" s="63">
        <f t="shared" ca="1" si="2"/>
        <v>19</v>
      </c>
      <c r="F13" s="64">
        <f t="shared" ca="1" si="3"/>
        <v>31</v>
      </c>
      <c r="G13" s="61">
        <f t="shared" ca="1" si="4"/>
        <v>24</v>
      </c>
      <c r="H13" s="65">
        <f t="shared" ca="1" si="5"/>
        <v>28.5</v>
      </c>
      <c r="I13" s="66">
        <f t="shared" ca="1" si="6"/>
        <v>4.625</v>
      </c>
      <c r="J13" s="66">
        <f t="shared" ca="1" si="7"/>
        <v>6.083333333333333</v>
      </c>
      <c r="K13" s="149">
        <f t="shared" ca="1" si="8"/>
        <v>7</v>
      </c>
      <c r="L13" s="61">
        <f t="array" aca="1" ref="L13" ca="1">SUM(IF(INDIRECT("'"&amp;SUBSTITUTE(B13,"'","''")&amp;"'!D11:D28")=INDIRECT("'"&amp;SUBSTITUTE(B13,"'","''")&amp;"'!O11:O28"),1,0))</f>
        <v>3</v>
      </c>
      <c r="M13" s="106">
        <f t="array" aca="1" ref="M13" ca="1">SUM(IF(INDIRECT("'"&amp;SUBSTITUTE(B13,"'","''")&amp;"'!I11:I28")=INDIRECT("'"&amp;SUBSTITUTE(B13,"'","''")&amp;"'!O11:O28"),1,0))</f>
        <v>2</v>
      </c>
      <c r="N13" s="108">
        <f t="shared" ca="1" si="9"/>
        <v>5</v>
      </c>
      <c r="O13" s="61">
        <f t="array" aca="1" ref="O13" ca="1">SUM(IF(INDIRECT("'"&amp;SUBSTITUTE(B13,"'","''")&amp;"'!D11:D28")&lt;INDIRECT("'"&amp;SUBSTITUTE(B13,"'","''")&amp;"'!O11:O28"),1,0))</f>
        <v>0</v>
      </c>
      <c r="P13" s="106">
        <f t="array" aca="1" ref="P13" ca="1">SUM(IF(INDIRECT("'"&amp;SUBSTITUTE(B13,"'","''")&amp;"'!I11:I28")&lt;INDIRECT("'"&amp;SUBSTITUTE(B13,"'","''")&amp;"'!O11:O28"),1,0))</f>
        <v>0</v>
      </c>
      <c r="Q13" s="108">
        <f t="shared" ca="1" si="10"/>
        <v>0</v>
      </c>
    </row>
    <row r="14" spans="2:17" ht="14.4" customHeight="1" x14ac:dyDescent="0.3">
      <c r="B14" s="60" t="str">
        <f ca="1">Scores!B14</f>
        <v>Cormac</v>
      </c>
      <c r="C14" s="61">
        <f t="shared" ca="1" si="0"/>
        <v>26</v>
      </c>
      <c r="D14" s="62">
        <f t="shared" ca="1" si="1"/>
        <v>33</v>
      </c>
      <c r="E14" s="63">
        <f t="shared" ca="1" si="2"/>
        <v>31</v>
      </c>
      <c r="F14" s="64">
        <f t="shared" ca="1" si="3"/>
        <v>28</v>
      </c>
      <c r="G14" s="61">
        <f t="shared" ca="1" si="4"/>
        <v>28.5</v>
      </c>
      <c r="H14" s="65">
        <f t="shared" ca="1" si="5"/>
        <v>30.5</v>
      </c>
      <c r="I14" s="66">
        <f t="shared" ca="1" si="6"/>
        <v>4.625</v>
      </c>
      <c r="J14" s="66">
        <f t="shared" ca="1" si="7"/>
        <v>6.583333333333333</v>
      </c>
      <c r="K14" s="149">
        <f t="shared" ca="1" si="8"/>
        <v>9.5</v>
      </c>
      <c r="L14" s="61">
        <f t="array" aca="1" ref="L14" ca="1">SUM(IF(INDIRECT("'"&amp;SUBSTITUTE(B14,"'","''")&amp;"'!D11:D28")=INDIRECT("'"&amp;SUBSTITUTE(B14,"'","''")&amp;"'!O11:O28"),1,0))</f>
        <v>2</v>
      </c>
      <c r="M14" s="106">
        <f t="array" aca="1" ref="M14" ca="1">SUM(IF(INDIRECT("'"&amp;SUBSTITUTE(B14,"'","''")&amp;"'!I11:I28")=INDIRECT("'"&amp;SUBSTITUTE(B14,"'","''")&amp;"'!O11:O28"),1,0))</f>
        <v>1</v>
      </c>
      <c r="N14" s="108">
        <f t="shared" ca="1" si="9"/>
        <v>3</v>
      </c>
      <c r="O14" s="61">
        <f t="array" aca="1" ref="O14" ca="1">SUM(IF(INDIRECT("'"&amp;SUBSTITUTE(B14,"'","''")&amp;"'!D11:D28")&lt;INDIRECT("'"&amp;SUBSTITUTE(B14,"'","''")&amp;"'!O11:O28"),1,0))</f>
        <v>0</v>
      </c>
      <c r="P14" s="106">
        <f t="array" aca="1" ref="P14" ca="1">SUM(IF(INDIRECT("'"&amp;SUBSTITUTE(B14,"'","''")&amp;"'!I11:I28")&lt;INDIRECT("'"&amp;SUBSTITUTE(B14,"'","''")&amp;"'!O11:O28"),1,0))</f>
        <v>0</v>
      </c>
      <c r="Q14" s="108">
        <f t="shared" ca="1" si="10"/>
        <v>0</v>
      </c>
    </row>
    <row r="15" spans="2:17" ht="14.4" customHeight="1" x14ac:dyDescent="0.3">
      <c r="B15" s="60" t="str">
        <f ca="1">Scores!B15</f>
        <v>Alan</v>
      </c>
      <c r="C15" s="61">
        <f t="shared" ca="1" si="0"/>
        <v>25</v>
      </c>
      <c r="D15" s="62">
        <f t="shared" ca="1" si="1"/>
        <v>29</v>
      </c>
      <c r="E15" s="63">
        <f t="shared" ca="1" si="2"/>
        <v>26</v>
      </c>
      <c r="F15" s="64">
        <f t="shared" ca="1" si="3"/>
        <v>31</v>
      </c>
      <c r="G15" s="61">
        <f t="shared" ca="1" si="4"/>
        <v>25.5</v>
      </c>
      <c r="H15" s="65">
        <f t="shared" ca="1" si="5"/>
        <v>30</v>
      </c>
      <c r="I15" s="66">
        <f t="shared" ca="1" si="6"/>
        <v>5.125</v>
      </c>
      <c r="J15" s="66">
        <f t="shared" ca="1" si="7"/>
        <v>5.875</v>
      </c>
      <c r="K15" s="149">
        <f t="shared" ca="1" si="8"/>
        <v>8</v>
      </c>
      <c r="L15" s="61">
        <f t="array" aca="1" ref="L15" ca="1">SUM(IF(INDIRECT("'"&amp;SUBSTITUTE(B15,"'","''")&amp;"'!D11:D28")=INDIRECT("'"&amp;SUBSTITUTE(B15,"'","''")&amp;"'!O11:O28"),1,0))</f>
        <v>1</v>
      </c>
      <c r="M15" s="106">
        <f t="array" aca="1" ref="M15" ca="1">SUM(IF(INDIRECT("'"&amp;SUBSTITUTE(B15,"'","''")&amp;"'!I11:I28")=INDIRECT("'"&amp;SUBSTITUTE(B15,"'","''")&amp;"'!O11:O28"),1,0))</f>
        <v>0</v>
      </c>
      <c r="N15" s="108">
        <f t="shared" ca="1" si="9"/>
        <v>1</v>
      </c>
      <c r="O15" s="61">
        <f t="array" aca="1" ref="O15" ca="1">SUM(IF(INDIRECT("'"&amp;SUBSTITUTE(B15,"'","''")&amp;"'!D11:D28")&lt;INDIRECT("'"&amp;SUBSTITUTE(B15,"'","''")&amp;"'!O11:O28"),1,0))</f>
        <v>1</v>
      </c>
      <c r="P15" s="106">
        <f t="array" aca="1" ref="P15" ca="1">SUM(IF(INDIRECT("'"&amp;SUBSTITUTE(B15,"'","''")&amp;"'!I11:I28")&lt;INDIRECT("'"&amp;SUBSTITUTE(B15,"'","''")&amp;"'!O11:O28"),1,0))</f>
        <v>0</v>
      </c>
      <c r="Q15" s="108">
        <f t="shared" ca="1" si="10"/>
        <v>1</v>
      </c>
    </row>
    <row r="16" spans="2:17" ht="14.4" customHeight="1" x14ac:dyDescent="0.3">
      <c r="B16" s="60" t="str">
        <f ca="1">Scores!B16</f>
        <v>Aaron</v>
      </c>
      <c r="C16" s="61">
        <f t="shared" ca="1" si="0"/>
        <v>33</v>
      </c>
      <c r="D16" s="62">
        <f t="shared" ca="1" si="1"/>
        <v>24</v>
      </c>
      <c r="E16" s="63">
        <f t="shared" ca="1" si="2"/>
        <v>31</v>
      </c>
      <c r="F16" s="64">
        <f t="shared" ca="1" si="3"/>
        <v>25</v>
      </c>
      <c r="G16" s="61">
        <f t="shared" ca="1" si="4"/>
        <v>32</v>
      </c>
      <c r="H16" s="65">
        <f t="shared" ca="1" si="5"/>
        <v>24.5</v>
      </c>
      <c r="I16" s="66">
        <f t="shared" ca="1" si="6"/>
        <v>4</v>
      </c>
      <c r="J16" s="66">
        <f t="shared" ca="1" si="7"/>
        <v>5.75</v>
      </c>
      <c r="K16" s="149">
        <f t="shared" ca="1" si="8"/>
        <v>7.25</v>
      </c>
      <c r="L16" s="61">
        <f t="array" aca="1" ref="L16" ca="1">SUM(IF(INDIRECT("'"&amp;SUBSTITUTE(B16,"'","''")&amp;"'!D11:D28")=INDIRECT("'"&amp;SUBSTITUTE(B16,"'","''")&amp;"'!O11:O28"),1,0))</f>
        <v>4</v>
      </c>
      <c r="M16" s="106">
        <f t="array" aca="1" ref="M16" ca="1">SUM(IF(INDIRECT("'"&amp;SUBSTITUTE(B16,"'","''")&amp;"'!I11:I28")=INDIRECT("'"&amp;SUBSTITUTE(B16,"'","''")&amp;"'!O11:O28"),1,0))</f>
        <v>4</v>
      </c>
      <c r="N16" s="108">
        <f t="shared" ca="1" si="9"/>
        <v>8</v>
      </c>
      <c r="O16" s="61">
        <f t="array" aca="1" ref="O16" ca="1">SUM(IF(INDIRECT("'"&amp;SUBSTITUTE(B16,"'","''")&amp;"'!D11:D28")&lt;INDIRECT("'"&amp;SUBSTITUTE(B16,"'","''")&amp;"'!O11:O28"),1,0))</f>
        <v>0</v>
      </c>
      <c r="P16" s="106">
        <f t="array" aca="1" ref="P16" ca="1">SUM(IF(INDIRECT("'"&amp;SUBSTITUTE(B16,"'","''")&amp;"'!I11:I28")&lt;INDIRECT("'"&amp;SUBSTITUTE(B16,"'","''")&amp;"'!O11:O28"),1,0))</f>
        <v>0</v>
      </c>
      <c r="Q16" s="108">
        <f t="shared" ca="1" si="10"/>
        <v>0</v>
      </c>
    </row>
    <row r="17" spans="2:17" ht="14.4" customHeight="1" x14ac:dyDescent="0.3">
      <c r="B17" s="60" t="str">
        <f ca="1">Scores!B17</f>
        <v>Stewart</v>
      </c>
      <c r="C17" s="61">
        <f t="shared" ca="1" si="0"/>
        <v>30</v>
      </c>
      <c r="D17" s="62">
        <f t="shared" ca="1" si="1"/>
        <v>25</v>
      </c>
      <c r="E17" s="63">
        <f t="shared" ca="1" si="2"/>
        <v>26</v>
      </c>
      <c r="F17" s="64">
        <f t="shared" ca="1" si="3"/>
        <v>27</v>
      </c>
      <c r="G17" s="61">
        <f t="shared" ca="1" si="4"/>
        <v>28</v>
      </c>
      <c r="H17" s="65">
        <f t="shared" ca="1" si="5"/>
        <v>26</v>
      </c>
      <c r="I17" s="66">
        <f t="shared" ca="1" si="6"/>
        <v>4.25</v>
      </c>
      <c r="J17" s="66">
        <f t="shared" ca="1" si="7"/>
        <v>5.583333333333333</v>
      </c>
      <c r="K17" s="149">
        <f t="shared" ca="1" si="8"/>
        <v>6.25</v>
      </c>
      <c r="L17" s="61">
        <f t="array" aca="1" ref="L17" ca="1">SUM(IF(INDIRECT("'"&amp;SUBSTITUTE(B17,"'","''")&amp;"'!D11:D28")=INDIRECT("'"&amp;SUBSTITUTE(B17,"'","''")&amp;"'!O11:O28"),1,0))</f>
        <v>3</v>
      </c>
      <c r="M17" s="106">
        <f t="array" aca="1" ref="M17" ca="1">SUM(IF(INDIRECT("'"&amp;SUBSTITUTE(B17,"'","''")&amp;"'!I11:I28")=INDIRECT("'"&amp;SUBSTITUTE(B17,"'","''")&amp;"'!O11:O28"),1,0))</f>
        <v>3</v>
      </c>
      <c r="N17" s="108">
        <f t="shared" ca="1" si="9"/>
        <v>6</v>
      </c>
      <c r="O17" s="61">
        <f t="array" aca="1" ref="O17" ca="1">SUM(IF(INDIRECT("'"&amp;SUBSTITUTE(B17,"'","''")&amp;"'!D11:D28")&lt;INDIRECT("'"&amp;SUBSTITUTE(B17,"'","''")&amp;"'!O11:O28"),1,0))</f>
        <v>0</v>
      </c>
      <c r="P17" s="106">
        <f t="array" aca="1" ref="P17" ca="1">SUM(IF(INDIRECT("'"&amp;SUBSTITUTE(B17,"'","''")&amp;"'!I11:I28")&lt;INDIRECT("'"&amp;SUBSTITUTE(B17,"'","''")&amp;"'!O11:O28"),1,0))</f>
        <v>0</v>
      </c>
      <c r="Q17" s="108">
        <f t="shared" ca="1" si="10"/>
        <v>0</v>
      </c>
    </row>
    <row r="18" spans="2:17" ht="14.4" customHeight="1" x14ac:dyDescent="0.3">
      <c r="B18" s="60" t="str">
        <f ca="1">Scores!B18</f>
        <v>Casper</v>
      </c>
      <c r="C18" s="61">
        <f t="shared" ca="1" si="0"/>
        <v>26</v>
      </c>
      <c r="D18" s="62">
        <f t="shared" ca="1" si="1"/>
        <v>31</v>
      </c>
      <c r="E18" s="63">
        <f t="shared" ca="1" si="2"/>
        <v>27</v>
      </c>
      <c r="F18" s="64">
        <f t="shared" ca="1" si="3"/>
        <v>31</v>
      </c>
      <c r="G18" s="61">
        <f t="shared" ca="1" si="4"/>
        <v>26.5</v>
      </c>
      <c r="H18" s="65">
        <f t="shared" ca="1" si="5"/>
        <v>31</v>
      </c>
      <c r="I18" s="66">
        <f t="shared" ca="1" si="6"/>
        <v>4.75</v>
      </c>
      <c r="J18" s="66">
        <f t="shared" ca="1" si="7"/>
        <v>6.333333333333333</v>
      </c>
      <c r="K18" s="149">
        <f t="shared" ca="1" si="8"/>
        <v>7.5</v>
      </c>
      <c r="L18" s="61">
        <f t="array" aca="1" ref="L18" ca="1">SUM(IF(INDIRECT("'"&amp;SUBSTITUTE(B18,"'","''")&amp;"'!D11:D28")=INDIRECT("'"&amp;SUBSTITUTE(B18,"'","''")&amp;"'!O11:O28"),1,0))</f>
        <v>2</v>
      </c>
      <c r="M18" s="106">
        <f t="array" aca="1" ref="M18" ca="1">SUM(IF(INDIRECT("'"&amp;SUBSTITUTE(B18,"'","''")&amp;"'!I11:I28")=INDIRECT("'"&amp;SUBSTITUTE(B18,"'","''")&amp;"'!O11:O28"),1,0))</f>
        <v>0</v>
      </c>
      <c r="N18" s="108">
        <f t="shared" ca="1" si="9"/>
        <v>2</v>
      </c>
      <c r="O18" s="61">
        <f t="array" aca="1" ref="O18" ca="1">SUM(IF(INDIRECT("'"&amp;SUBSTITUTE(B18,"'","''")&amp;"'!D11:D28")&lt;INDIRECT("'"&amp;SUBSTITUTE(B18,"'","''")&amp;"'!O11:O28"),1,0))</f>
        <v>0</v>
      </c>
      <c r="P18" s="106">
        <f t="array" aca="1" ref="P18" ca="1">SUM(IF(INDIRECT("'"&amp;SUBSTITUTE(B18,"'","''")&amp;"'!I11:I28")&lt;INDIRECT("'"&amp;SUBSTITUTE(B18,"'","''")&amp;"'!O11:O28"),1,0))</f>
        <v>0</v>
      </c>
      <c r="Q18" s="108">
        <f t="shared" ca="1" si="10"/>
        <v>0</v>
      </c>
    </row>
    <row r="19" spans="2:17" ht="14.4" customHeight="1" thickBot="1" x14ac:dyDescent="0.35">
      <c r="B19" s="67" t="str">
        <f ca="1">Scores!B19</f>
        <v>Slimer</v>
      </c>
      <c r="C19" s="68">
        <f t="shared" ca="1" si="0"/>
        <v>21</v>
      </c>
      <c r="D19" s="69">
        <f t="shared" ca="1" si="1"/>
        <v>31</v>
      </c>
      <c r="E19" s="70">
        <f t="shared" ca="1" si="2"/>
        <v>23</v>
      </c>
      <c r="F19" s="71">
        <f t="shared" ca="1" si="3"/>
        <v>32</v>
      </c>
      <c r="G19" s="68">
        <f t="shared" ca="1" si="4"/>
        <v>22</v>
      </c>
      <c r="H19" s="72">
        <f t="shared" ca="1" si="5"/>
        <v>31.5</v>
      </c>
      <c r="I19" s="73">
        <f t="shared" ca="1" si="6"/>
        <v>5.625</v>
      </c>
      <c r="J19" s="73">
        <f t="shared" ca="1" si="7"/>
        <v>6.75</v>
      </c>
      <c r="K19" s="150">
        <f t="shared" ca="1" si="8"/>
        <v>7</v>
      </c>
      <c r="L19" s="68">
        <f t="array" aca="1" ref="L19" ca="1">SUM(IF(INDIRECT("'"&amp;SUBSTITUTE(B19,"'","''")&amp;"'!D11:D28")=INDIRECT("'"&amp;SUBSTITUTE(B19,"'","''")&amp;"'!O11:O28"),1,0))</f>
        <v>1</v>
      </c>
      <c r="M19" s="107">
        <f t="array" aca="1" ref="M19" ca="1">SUM(IF(INDIRECT("'"&amp;SUBSTITUTE(B19,"'","''")&amp;"'!I11:I28")=INDIRECT("'"&amp;SUBSTITUTE(B19,"'","''")&amp;"'!O11:O28"),1,0))</f>
        <v>2</v>
      </c>
      <c r="N19" s="109">
        <f t="shared" ca="1" si="9"/>
        <v>3</v>
      </c>
      <c r="O19" s="68">
        <f t="array" aca="1" ref="O19" ca="1">SUM(IF(INDIRECT("'"&amp;SUBSTITUTE(B19,"'","''")&amp;"'!D11:D28")&lt;INDIRECT("'"&amp;SUBSTITUTE(B19,"'","''")&amp;"'!O11:O28"),1,0))</f>
        <v>0</v>
      </c>
      <c r="P19" s="107">
        <f t="array" aca="1" ref="P19" ca="1">SUM(IF(INDIRECT("'"&amp;SUBSTITUTE(B19,"'","''")&amp;"'!I11:I28")&lt;INDIRECT("'"&amp;SUBSTITUTE(B19,"'","''")&amp;"'!O11:O28"),1,0))</f>
        <v>0</v>
      </c>
      <c r="Q19" s="109">
        <f t="shared" ca="1" si="10"/>
        <v>0</v>
      </c>
    </row>
    <row r="20" spans="2:17" ht="6" customHeight="1" x14ac:dyDescent="0.3">
      <c r="B20" s="235"/>
      <c r="C20" s="235"/>
      <c r="D20" s="235"/>
      <c r="E20" s="235"/>
      <c r="F20" s="235"/>
      <c r="G20" s="235"/>
      <c r="H20" s="235"/>
      <c r="I20" s="235"/>
      <c r="J20" s="235"/>
      <c r="K20" s="235"/>
      <c r="L20" s="235"/>
      <c r="M20" s="235"/>
      <c r="N20" s="235"/>
      <c r="O20" s="235"/>
      <c r="P20" s="235"/>
      <c r="Q20" s="235"/>
    </row>
  </sheetData>
  <autoFilter ref="B3:Q19" xr:uid="{00000000-0009-0000-0000-00000B000000}"/>
  <mergeCells count="10">
    <mergeCell ref="O2:Q2"/>
    <mergeCell ref="B1:Q1"/>
    <mergeCell ref="B20:Q20"/>
    <mergeCell ref="R1:XFD1048576"/>
    <mergeCell ref="A1:A1048576"/>
    <mergeCell ref="C2:D2"/>
    <mergeCell ref="E2:F2"/>
    <mergeCell ref="G2:K2"/>
    <mergeCell ref="B2:B3"/>
    <mergeCell ref="L2:N2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47">
    <tabColor theme="7" tint="0.59999389629810485"/>
  </sheetPr>
  <dimension ref="A1:Z33"/>
  <sheetViews>
    <sheetView zoomScaleNormal="100" workbookViewId="0">
      <selection activeCell="Q33" sqref="Q33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Dermot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152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22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5</v>
      </c>
      <c r="E11" s="17">
        <f>IF(D11=10,10,D11-$C11)</f>
        <v>4</v>
      </c>
      <c r="F11" s="17">
        <f>IF(D11-Course!$C4&gt;2,Course!$C4+2,D11)</f>
        <v>5</v>
      </c>
      <c r="G11" s="2">
        <f>IF(H11&lt;0,0,H11)</f>
        <v>1</v>
      </c>
      <c r="H11" s="17">
        <f>2+VLOOKUP($B11,Course!$A$3:$D$21,3,FALSE)-E11</f>
        <v>1</v>
      </c>
      <c r="I11" s="1">
        <v>5</v>
      </c>
      <c r="J11" s="17">
        <f>IF(I11=10,10,I11-$M11)</f>
        <v>4</v>
      </c>
      <c r="K11" s="17">
        <f>IF(I11-Course!$G4&gt;2,Course!$G4+2,I11)</f>
        <v>5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1</v>
      </c>
      <c r="R11" s="17">
        <f>2+VLOOKUP($B11,Course!$E$3:$H$21,3,FALSE)-J11</f>
        <v>1</v>
      </c>
      <c r="S11" s="17"/>
      <c r="T11" s="17">
        <f>IF(OR(ISBLANK($D11),$D11&lt;=0),"",IF(Course!$C4=3,$D11,""))</f>
        <v>5</v>
      </c>
      <c r="U11" s="17">
        <f>IF(OR(ISBLANK($I11),$I11&lt;=0),"",IF(Course!$C4=3,$I11,""))</f>
        <v>5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4</v>
      </c>
      <c r="E12" s="17">
        <f t="shared" ref="E12:E28" si="0">IF(D12=10,10,D12-$C12)</f>
        <v>3</v>
      </c>
      <c r="F12" s="17">
        <f>IF(D12-Course!$C5&gt;2,Course!$C5+2,D12)</f>
        <v>4</v>
      </c>
      <c r="G12" s="2">
        <f t="shared" ref="G12:G28" si="1">IF(H12&lt;0,0,H12)</f>
        <v>3</v>
      </c>
      <c r="H12" s="17">
        <f>2+VLOOKUP($B12,Course!$A$3:$D$21,3,FALSE)-E12</f>
        <v>3</v>
      </c>
      <c r="I12" s="1">
        <v>6</v>
      </c>
      <c r="J12" s="17">
        <f t="shared" ref="J12:J28" si="2">IF(I12=10,10,I12-$M12)</f>
        <v>5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1</v>
      </c>
      <c r="R12" s="17">
        <f>2+VLOOKUP($B12,Course!$E$3:$H$21,3,FALSE)-J12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4</v>
      </c>
      <c r="W12" s="17">
        <f>IF(OR(ISBLANK($I12),$I12&lt;=0),"",IF(Course!$C5=4,$I12,""))</f>
        <v>6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5</v>
      </c>
      <c r="E13" s="17">
        <f t="shared" si="0"/>
        <v>4</v>
      </c>
      <c r="F13" s="17">
        <f>IF(D13-Course!$C6&gt;2,Course!$C6+2,D13)</f>
        <v>5</v>
      </c>
      <c r="G13" s="2">
        <f t="shared" si="1"/>
        <v>2</v>
      </c>
      <c r="H13" s="17">
        <f>2+VLOOKUP($B13,Course!$A$3:$D$21,3,FALSE)-E13</f>
        <v>2</v>
      </c>
      <c r="I13" s="1">
        <v>6</v>
      </c>
      <c r="J13" s="17">
        <f t="shared" si="2"/>
        <v>5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1</v>
      </c>
      <c r="R13" s="17">
        <f>2+VLOOKUP($B13,Course!$E$3:$H$21,3,FALSE)-J13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6</v>
      </c>
      <c r="E14" s="17">
        <f t="shared" si="0"/>
        <v>5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0</v>
      </c>
      <c r="I14" s="1">
        <v>5</v>
      </c>
      <c r="J14" s="17">
        <f t="shared" si="2"/>
        <v>4</v>
      </c>
      <c r="K14" s="17">
        <f>IF(I14-Course!$G7&gt;2,Course!$G7+2,I14)</f>
        <v>5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1</v>
      </c>
      <c r="R14" s="17">
        <f>2+VLOOKUP($B14,Course!$E$3:$H$21,3,FALSE)-J14</f>
        <v>1</v>
      </c>
      <c r="S14" s="17"/>
      <c r="T14" s="17">
        <f>IF(OR(ISBLANK($D14),$D14&lt;=0),"",IF(Course!$C7=3,$D14,""))</f>
        <v>6</v>
      </c>
      <c r="U14" s="17">
        <f>IF(OR(ISBLANK($I14),$I14&lt;=0),"",IF(Course!$C7=3,$I14,""))</f>
        <v>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5</v>
      </c>
      <c r="E15" s="17">
        <f t="shared" si="0"/>
        <v>4</v>
      </c>
      <c r="F15" s="17">
        <f>IF(D15-Course!$C8&gt;2,Course!$C8+2,D15)</f>
        <v>5</v>
      </c>
      <c r="G15" s="2">
        <f t="shared" si="1"/>
        <v>3</v>
      </c>
      <c r="H15" s="17">
        <f>2+VLOOKUP($B15,Course!$A$3:$D$21,3,FALSE)-E15</f>
        <v>3</v>
      </c>
      <c r="I15" s="1">
        <v>8</v>
      </c>
      <c r="J15" s="17">
        <f t="shared" si="2"/>
        <v>7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0</v>
      </c>
      <c r="R15" s="17">
        <f>2+VLOOKUP($B15,Course!$E$3:$H$21,3,FALSE)-J15</f>
        <v>0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5</v>
      </c>
      <c r="Y15" s="17">
        <f>IF(OR(ISBLANK($I15),$I15&lt;=0),"",IF(Course!$C8=5,$I15,""))</f>
        <v>8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6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5</v>
      </c>
      <c r="J16" s="17">
        <f t="shared" si="2"/>
        <v>4</v>
      </c>
      <c r="K16" s="17">
        <f>IF(I16-Course!$G9&gt;2,Course!$G9+2,I16)</f>
        <v>5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2</v>
      </c>
      <c r="R16" s="17">
        <f>2+VLOOKUP($B16,Course!$E$3:$H$21,3,FALSE)-J16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3</v>
      </c>
      <c r="E17" s="17">
        <f t="shared" si="0"/>
        <v>2</v>
      </c>
      <c r="F17" s="17">
        <f>IF(D17-Course!$C10&gt;2,Course!$C10+2,D17)</f>
        <v>3</v>
      </c>
      <c r="G17" s="2">
        <f t="shared" si="1"/>
        <v>3</v>
      </c>
      <c r="H17" s="17">
        <f>2+VLOOKUP($B17,Course!$A$3:$D$21,3,FALSE)-E17</f>
        <v>3</v>
      </c>
      <c r="I17" s="1">
        <v>3</v>
      </c>
      <c r="J17" s="17">
        <f t="shared" si="2"/>
        <v>2</v>
      </c>
      <c r="K17" s="17">
        <f>IF(I17-Course!$G10&gt;2,Course!$G10+2,I17)</f>
        <v>3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3</v>
      </c>
      <c r="R17" s="17">
        <f>2+VLOOKUP($B17,Course!$E$3:$H$21,3,FALSE)-J17</f>
        <v>3</v>
      </c>
      <c r="S17" s="17"/>
      <c r="T17" s="17">
        <f>IF(OR(ISBLANK($D17),$D17&lt;=0),"",IF(Course!$C10=3,$D17,""))</f>
        <v>3</v>
      </c>
      <c r="U17" s="17">
        <f>IF(OR(ISBLANK($I17),$I17&lt;=0),"",IF(Course!$C10=3,$I17,""))</f>
        <v>3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1</v>
      </c>
      <c r="D18" s="1">
        <v>5</v>
      </c>
      <c r="E18" s="17">
        <f t="shared" si="0"/>
        <v>4</v>
      </c>
      <c r="F18" s="17">
        <f>IF(D18-Course!$C11&gt;2,Course!$C11+2,D18)</f>
        <v>5</v>
      </c>
      <c r="G18" s="2">
        <f t="shared" si="1"/>
        <v>2</v>
      </c>
      <c r="H18" s="17">
        <f>2+VLOOKUP($B18,Course!$A$3:$D$21,3,FALSE)-E18</f>
        <v>2</v>
      </c>
      <c r="I18" s="1">
        <v>7</v>
      </c>
      <c r="J18" s="17">
        <f t="shared" si="2"/>
        <v>6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1</v>
      </c>
      <c r="N18" s="17"/>
      <c r="O18" s="17">
        <f>Course!C11</f>
        <v>4</v>
      </c>
      <c r="P18" s="17"/>
      <c r="Q18" s="2">
        <f t="shared" si="3"/>
        <v>0</v>
      </c>
      <c r="R18" s="17">
        <f>2+VLOOKUP($B18,Course!$E$3:$H$21,3,FALSE)-J18</f>
        <v>0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5</v>
      </c>
      <c r="W18" s="17">
        <f>IF(OR(ISBLANK($I18),$I18&lt;=0),"",IF(Course!$C11=4,$I18,""))</f>
        <v>7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7</v>
      </c>
      <c r="E19" s="17">
        <f t="shared" si="0"/>
        <v>5</v>
      </c>
      <c r="F19" s="17">
        <f>IF(D19-Course!$C12&gt;2,Course!$C12+2,D19)</f>
        <v>6</v>
      </c>
      <c r="G19" s="2">
        <f t="shared" si="1"/>
        <v>1</v>
      </c>
      <c r="H19" s="17">
        <f>2+VLOOKUP($B19,Course!$A$3:$D$21,3,FALSE)-E19</f>
        <v>1</v>
      </c>
      <c r="I19" s="1">
        <v>9</v>
      </c>
      <c r="J19" s="17">
        <f t="shared" si="2"/>
        <v>7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0</v>
      </c>
      <c r="R19" s="17">
        <f>2+VLOOKUP($B19,Course!$E$3:$H$21,3,FALSE)-J19</f>
        <v>-1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7</v>
      </c>
      <c r="W19" s="17">
        <f>IF(OR(ISBLANK($I19),$I19&lt;=0),"",IF(Course!$C12=4,$I19,""))</f>
        <v>9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5</v>
      </c>
      <c r="E20" s="17">
        <f t="shared" si="0"/>
        <v>3</v>
      </c>
      <c r="F20" s="17">
        <f>IF(D20-Course!$C13&gt;2,Course!$C13+2,D20)</f>
        <v>5</v>
      </c>
      <c r="G20" s="2">
        <f t="shared" si="1"/>
        <v>3</v>
      </c>
      <c r="H20" s="17">
        <f>2+VLOOKUP($B20,Course!$A$3:$D$21,3,FALSE)-E20</f>
        <v>3</v>
      </c>
      <c r="I20" s="1">
        <v>9</v>
      </c>
      <c r="J20" s="17">
        <f t="shared" si="2"/>
        <v>7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-1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9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6</v>
      </c>
      <c r="E21" s="17">
        <f t="shared" si="0"/>
        <v>5</v>
      </c>
      <c r="F21" s="17">
        <f>IF(D21-Course!$C14&gt;2,Course!$C14+2,D21)</f>
        <v>6</v>
      </c>
      <c r="G21" s="2">
        <f t="shared" si="1"/>
        <v>1</v>
      </c>
      <c r="H21" s="17">
        <f>2+VLOOKUP($B21,Course!$A$3:$D$21,3,FALSE)-E21</f>
        <v>1</v>
      </c>
      <c r="I21" s="1">
        <v>6</v>
      </c>
      <c r="J21" s="17">
        <f t="shared" si="2"/>
        <v>5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1</v>
      </c>
      <c r="R21" s="17">
        <f>2+VLOOKUP($B21,Course!$E$3:$H$21,3,FALSE)-J21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6</v>
      </c>
      <c r="W21" s="17">
        <f>IF(OR(ISBLANK($I21),$I21&lt;=0),"",IF(Course!$C14=4,$I21,""))</f>
        <v>6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7</v>
      </c>
      <c r="E22" s="17">
        <f t="shared" si="0"/>
        <v>6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0</v>
      </c>
      <c r="I22" s="1">
        <v>4</v>
      </c>
      <c r="J22" s="17">
        <f t="shared" si="2"/>
        <v>3</v>
      </c>
      <c r="K22" s="17">
        <f>IF(I22-Course!$G15&gt;2,Course!$G15+2,I22)</f>
        <v>4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3</v>
      </c>
      <c r="R22" s="17">
        <f>2+VLOOKUP($B22,Course!$E$3:$H$21,3,FALSE)-J22</f>
        <v>3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7</v>
      </c>
      <c r="W22" s="17">
        <f>IF(OR(ISBLANK($I22),$I22&lt;=0),"",IF(Course!$C15=4,$I22,""))</f>
        <v>4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5</v>
      </c>
      <c r="E23" s="17">
        <f t="shared" si="0"/>
        <v>4</v>
      </c>
      <c r="F23" s="17">
        <f>IF(D23-Course!$C16&gt;2,Course!$C16+2,D23)</f>
        <v>5</v>
      </c>
      <c r="G23" s="2">
        <f t="shared" si="1"/>
        <v>1</v>
      </c>
      <c r="H23" s="17">
        <f>2+VLOOKUP($B23,Course!$A$3:$D$21,3,FALSE)-E23</f>
        <v>1</v>
      </c>
      <c r="I23" s="1">
        <v>5</v>
      </c>
      <c r="J23" s="17">
        <f t="shared" si="2"/>
        <v>4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1</v>
      </c>
      <c r="R23" s="17">
        <f>2+VLOOKUP($B23,Course!$E$3:$H$21,3,FALSE)-J23</f>
        <v>1</v>
      </c>
      <c r="S23" s="17"/>
      <c r="T23" s="17">
        <f>IF(OR(ISBLANK($D23),$D23&lt;=0),"",IF(Course!$C16=3,$D23,""))</f>
        <v>5</v>
      </c>
      <c r="U23" s="17">
        <f>IF(OR(ISBLANK($I23),$I23&lt;=0),"",IF(Course!$C16=3,$I23,""))</f>
        <v>5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1</v>
      </c>
      <c r="D24" s="1">
        <v>5</v>
      </c>
      <c r="E24" s="17">
        <f t="shared" si="0"/>
        <v>4</v>
      </c>
      <c r="F24" s="17">
        <f>IF(D24-Course!$C17&gt;2,Course!$C17+2,D24)</f>
        <v>5</v>
      </c>
      <c r="G24" s="2">
        <f t="shared" si="1"/>
        <v>2</v>
      </c>
      <c r="H24" s="17">
        <f>2+VLOOKUP($B24,Course!$A$3:$D$21,3,FALSE)-E24</f>
        <v>2</v>
      </c>
      <c r="I24" s="1">
        <v>6</v>
      </c>
      <c r="J24" s="17">
        <f t="shared" si="2"/>
        <v>5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1</v>
      </c>
      <c r="N24" s="17"/>
      <c r="O24" s="17">
        <f>Course!C17</f>
        <v>4</v>
      </c>
      <c r="P24" s="17"/>
      <c r="Q24" s="2">
        <f t="shared" si="3"/>
        <v>1</v>
      </c>
      <c r="R24" s="17">
        <f>2+VLOOKUP($B24,Course!$E$3:$H$21,3,FALSE)-J24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5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5</v>
      </c>
      <c r="E25" s="17">
        <f t="shared" si="0"/>
        <v>4</v>
      </c>
      <c r="F25" s="17">
        <f>IF(D25-Course!$C18&gt;2,Course!$C18+2,D25)</f>
        <v>5</v>
      </c>
      <c r="G25" s="2">
        <f t="shared" si="1"/>
        <v>2</v>
      </c>
      <c r="H25" s="17">
        <f>2+VLOOKUP($B25,Course!$A$3:$D$21,3,FALSE)-E25</f>
        <v>2</v>
      </c>
      <c r="I25" s="1">
        <v>5</v>
      </c>
      <c r="J25" s="17">
        <f t="shared" si="2"/>
        <v>4</v>
      </c>
      <c r="K25" s="17">
        <f>IF(I25-Course!$G18&gt;2,Course!$G18+2,I25)</f>
        <v>5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2</v>
      </c>
      <c r="R25" s="17">
        <f>2+VLOOKUP($B25,Course!$E$3:$H$21,3,FALSE)-J25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5</v>
      </c>
      <c r="W25" s="17">
        <f>IF(OR(ISBLANK($I25),$I25&lt;=0),"",IF(Course!$C18=4,$I25,""))</f>
        <v>5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7</v>
      </c>
      <c r="E26" s="17">
        <f t="shared" si="0"/>
        <v>5</v>
      </c>
      <c r="F26" s="17">
        <f>IF(D26-Course!$C19&gt;2,Course!$C19+2,D26)</f>
        <v>6</v>
      </c>
      <c r="G26" s="2">
        <f t="shared" si="1"/>
        <v>1</v>
      </c>
      <c r="H26" s="17">
        <f>2+VLOOKUP($B26,Course!$A$3:$D$21,3,FALSE)-E26</f>
        <v>1</v>
      </c>
      <c r="I26" s="1">
        <v>8</v>
      </c>
      <c r="J26" s="17">
        <f t="shared" si="2"/>
        <v>6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0</v>
      </c>
      <c r="R26" s="17">
        <f>2+VLOOKUP($B26,Course!$E$3:$H$21,3,FALSE)-J26</f>
        <v>0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7</v>
      </c>
      <c r="W26" s="17">
        <f>IF(OR(ISBLANK($I26),$I26&lt;=0),"",IF(Course!$C19=4,$I26,""))</f>
        <v>8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8</v>
      </c>
      <c r="E27" s="17">
        <f t="shared" si="0"/>
        <v>7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-1</v>
      </c>
      <c r="I27" s="1">
        <v>5</v>
      </c>
      <c r="J27" s="17">
        <f t="shared" si="2"/>
        <v>4</v>
      </c>
      <c r="K27" s="17">
        <f>IF(I27-Course!$G20&gt;2,Course!$G20+2,I27)</f>
        <v>5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2</v>
      </c>
      <c r="R27" s="17">
        <f>2+VLOOKUP($B27,Course!$E$3:$H$21,3,FALSE)-J27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8</v>
      </c>
      <c r="W27" s="17">
        <f>IF(OR(ISBLANK($I27),$I27&lt;=0),"",IF(Course!$C20=4,$I27,""))</f>
        <v>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6</v>
      </c>
      <c r="E28" s="17">
        <f t="shared" si="0"/>
        <v>4</v>
      </c>
      <c r="F28" s="17">
        <f>IF(D28-Course!$C21&gt;2,Course!$C21+2,D28)</f>
        <v>6</v>
      </c>
      <c r="G28" s="2">
        <f t="shared" si="1"/>
        <v>3</v>
      </c>
      <c r="H28" s="17">
        <f>2+VLOOKUP($B28,Course!$A$3:$D$21,3,FALSE)-E28</f>
        <v>3</v>
      </c>
      <c r="I28" s="1">
        <v>9</v>
      </c>
      <c r="J28" s="17">
        <f t="shared" si="2"/>
        <v>7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0</v>
      </c>
      <c r="R28" s="17">
        <f>2+VLOOKUP($B28,Course!$E$3:$H$21,3,FALSE)-J28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6</v>
      </c>
      <c r="Y28" s="17">
        <f>IF(OR(ISBLANK($I28),$I28&lt;=0),"",IF(Course!$C21=5,$I28,""))</f>
        <v>9</v>
      </c>
    </row>
    <row r="29" spans="2:25" ht="14.4" x14ac:dyDescent="0.3">
      <c r="B29" s="41" t="s">
        <v>2</v>
      </c>
      <c r="C29" s="42"/>
      <c r="D29" s="42">
        <f>SUM(D11:D28)</f>
        <v>100</v>
      </c>
      <c r="E29" s="42">
        <f>SUM(E11:E28)</f>
        <v>78</v>
      </c>
      <c r="F29" s="42">
        <f>SUM(F11:F28)</f>
        <v>94</v>
      </c>
      <c r="G29" s="41">
        <f t="shared" ref="G29:R29" si="4">SUM(G11:G28)</f>
        <v>29</v>
      </c>
      <c r="H29" s="42">
        <f t="shared" si="4"/>
        <v>28</v>
      </c>
      <c r="I29" s="42">
        <f t="shared" si="4"/>
        <v>111</v>
      </c>
      <c r="J29" s="42">
        <f t="shared" si="4"/>
        <v>89</v>
      </c>
      <c r="K29" s="42">
        <f t="shared" si="4"/>
        <v>99</v>
      </c>
      <c r="L29" s="42"/>
      <c r="M29" s="42"/>
      <c r="N29" s="42"/>
      <c r="O29" s="42"/>
      <c r="P29" s="42"/>
      <c r="Q29" s="41">
        <f t="shared" si="4"/>
        <v>19</v>
      </c>
      <c r="R29" s="42">
        <f t="shared" si="4"/>
        <v>17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48</v>
      </c>
      <c r="R30" s="41">
        <f>R29+H29</f>
        <v>45</v>
      </c>
      <c r="S30" s="41">
        <f>Q30+R30/1000</f>
        <v>48.045000000000002</v>
      </c>
      <c r="T30" s="41"/>
      <c r="U30" s="41">
        <f>AVERAGE(T11:U29)</f>
        <v>4.625</v>
      </c>
      <c r="V30" s="41"/>
      <c r="W30" s="41">
        <f t="shared" ref="W30:Y30" si="5">AVERAGE(V11:W29)</f>
        <v>6.083333333333333</v>
      </c>
      <c r="X30" s="41"/>
      <c r="Y30" s="41">
        <f t="shared" si="5"/>
        <v>7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23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26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31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45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Tom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152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38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2</v>
      </c>
      <c r="D11" s="1">
        <v>4</v>
      </c>
      <c r="E11" s="17">
        <f>IF(D11=10,10,D11-$C11)</f>
        <v>2</v>
      </c>
      <c r="F11" s="17">
        <f>IF(D11-Course!$C4&gt;2,Course!$C4+2,D11)</f>
        <v>4</v>
      </c>
      <c r="G11" s="2">
        <f>IF(H11&lt;0,0,H11)</f>
        <v>3</v>
      </c>
      <c r="H11" s="17">
        <f>2+VLOOKUP($B11,Course!$A$3:$D$21,3,FALSE)-E11</f>
        <v>3</v>
      </c>
      <c r="I11" s="1">
        <v>4</v>
      </c>
      <c r="J11" s="17">
        <f>IF(I11=10,10,I11-$M11)</f>
        <v>2</v>
      </c>
      <c r="K11" s="17">
        <f>IF(I11-Course!$G4&gt;2,Course!$G4+2,I11)</f>
        <v>4</v>
      </c>
      <c r="L11" s="17"/>
      <c r="M11" s="17">
        <f>QUOTIENT($G$5,18)+IF(VLOOKUP($B11,Course!$E$3:$H$21,4,FALSE)&lt;=MOD($G$5,18),1,0)</f>
        <v>2</v>
      </c>
      <c r="N11" s="17"/>
      <c r="O11" s="17">
        <f>Course!C4</f>
        <v>3</v>
      </c>
      <c r="P11" s="17"/>
      <c r="Q11" s="2">
        <f>IF(R11&lt;0,0,R11)</f>
        <v>3</v>
      </c>
      <c r="R11" s="17">
        <f>2+VLOOKUP($B11,Course!$E$3:$H$21,3,FALSE)-J11</f>
        <v>3</v>
      </c>
      <c r="S11" s="17"/>
      <c r="T11" s="17">
        <f>IF(OR(ISBLANK($D11),$D11&lt;=0),"",IF(Course!$C4=3,$D11,""))</f>
        <v>4</v>
      </c>
      <c r="U11" s="17">
        <f>IF(OR(ISBLANK($I11),$I11&lt;=0),"",IF(Course!$C4=3,$I11,""))</f>
        <v>4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2</v>
      </c>
      <c r="D12" s="1">
        <v>6</v>
      </c>
      <c r="E12" s="17">
        <f t="shared" ref="E12:E28" si="0">IF(D12=10,10,D12-$C12)</f>
        <v>4</v>
      </c>
      <c r="F12" s="17">
        <f>IF(D12-Course!$C5&gt;2,Course!$C5+2,D12)</f>
        <v>6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9</v>
      </c>
      <c r="J12" s="17">
        <f t="shared" ref="J12:J28" si="2">IF(I12=10,10,I12-$M12)</f>
        <v>7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2</v>
      </c>
      <c r="N12" s="17"/>
      <c r="O12" s="17">
        <f>Course!C5</f>
        <v>4</v>
      </c>
      <c r="P12" s="17"/>
      <c r="Q12" s="2">
        <f t="shared" ref="Q12:Q28" si="3">IF(R12&lt;0,0,R12)</f>
        <v>0</v>
      </c>
      <c r="R12" s="17">
        <f>2+VLOOKUP($B12,Course!$E$3:$H$21,3,FALSE)-J12</f>
        <v>-1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6</v>
      </c>
      <c r="W12" s="17">
        <f>IF(OR(ISBLANK($I12),$I12&lt;=0),"",IF(Course!$C5=4,$I12,""))</f>
        <v>9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2</v>
      </c>
      <c r="D13" s="1">
        <v>4</v>
      </c>
      <c r="E13" s="17">
        <f t="shared" si="0"/>
        <v>2</v>
      </c>
      <c r="F13" s="17">
        <f>IF(D13-Course!$C6&gt;2,Course!$C6+2,D13)</f>
        <v>4</v>
      </c>
      <c r="G13" s="2">
        <f t="shared" si="1"/>
        <v>4</v>
      </c>
      <c r="H13" s="17">
        <f>2+VLOOKUP($B13,Course!$A$3:$D$21,3,FALSE)-E13</f>
        <v>4</v>
      </c>
      <c r="I13" s="1">
        <v>6</v>
      </c>
      <c r="J13" s="17">
        <f t="shared" si="2"/>
        <v>4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2</v>
      </c>
      <c r="N13" s="17"/>
      <c r="O13" s="17">
        <f>Course!C6</f>
        <v>4</v>
      </c>
      <c r="P13" s="17"/>
      <c r="Q13" s="2">
        <f t="shared" si="3"/>
        <v>2</v>
      </c>
      <c r="R13" s="17">
        <f>2+VLOOKUP($B13,Course!$E$3:$H$21,3,FALSE)-J13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4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2</v>
      </c>
      <c r="D14" s="1">
        <v>5</v>
      </c>
      <c r="E14" s="17">
        <f t="shared" si="0"/>
        <v>3</v>
      </c>
      <c r="F14" s="17">
        <f>IF(D14-Course!$C7&gt;2,Course!$C7+2,D14)</f>
        <v>5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2</v>
      </c>
      <c r="K14" s="17">
        <f>IF(I14-Course!$G7&gt;2,Course!$G7+2,I14)</f>
        <v>4</v>
      </c>
      <c r="L14" s="17"/>
      <c r="M14" s="17">
        <f>QUOTIENT($G$5,18)+IF(VLOOKUP($B14,Course!$E$3:$H$21,4,FALSE)&lt;=MOD($G$5,18),1,0)</f>
        <v>2</v>
      </c>
      <c r="N14" s="17"/>
      <c r="O14" s="17">
        <f>Course!C7</f>
        <v>3</v>
      </c>
      <c r="P14" s="17"/>
      <c r="Q14" s="2">
        <f t="shared" si="3"/>
        <v>3</v>
      </c>
      <c r="R14" s="17">
        <f>2+VLOOKUP($B14,Course!$E$3:$H$21,3,FALSE)-J14</f>
        <v>3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2</v>
      </c>
      <c r="D15" s="1">
        <v>9</v>
      </c>
      <c r="E15" s="17">
        <f t="shared" si="0"/>
        <v>7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0</v>
      </c>
      <c r="I15" s="1">
        <v>9</v>
      </c>
      <c r="J15" s="17">
        <f t="shared" si="2"/>
        <v>7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2</v>
      </c>
      <c r="N15" s="17"/>
      <c r="O15" s="17">
        <f>Course!C8</f>
        <v>5</v>
      </c>
      <c r="P15" s="17"/>
      <c r="Q15" s="2">
        <f t="shared" si="3"/>
        <v>0</v>
      </c>
      <c r="R15" s="17">
        <f>2+VLOOKUP($B15,Course!$E$3:$H$21,3,FALSE)-J15</f>
        <v>0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9</v>
      </c>
      <c r="Y15" s="17">
        <f>IF(OR(ISBLANK($I15),$I15&lt;=0),"",IF(Course!$C8=5,$I15,""))</f>
        <v>9</v>
      </c>
    </row>
    <row r="16" spans="2:25" ht="14.4" x14ac:dyDescent="0.3">
      <c r="B16" s="2">
        <v>6</v>
      </c>
      <c r="C16" s="17">
        <f>QUOTIENT($G$5,18)+IF(VLOOKUP($B16,Course!$A$3:$D$21,4,FALSE)&lt;=MOD($G$5,18),1,0)</f>
        <v>2</v>
      </c>
      <c r="D16" s="1">
        <v>6</v>
      </c>
      <c r="E16" s="17">
        <f t="shared" si="0"/>
        <v>4</v>
      </c>
      <c r="F16" s="17">
        <f>IF(D16-Course!$C9&gt;2,Course!$C9+2,D16)</f>
        <v>6</v>
      </c>
      <c r="G16" s="2">
        <f t="shared" si="1"/>
        <v>2</v>
      </c>
      <c r="H16" s="17">
        <f>2+VLOOKUP($B16,Course!$A$3:$D$21,3,FALSE)-E16</f>
        <v>2</v>
      </c>
      <c r="I16" s="1">
        <v>8</v>
      </c>
      <c r="J16" s="17">
        <f t="shared" si="2"/>
        <v>6</v>
      </c>
      <c r="K16" s="17">
        <f>IF(I16-Course!$G9&gt;2,Course!$G9+2,I16)</f>
        <v>6</v>
      </c>
      <c r="L16" s="17"/>
      <c r="M16" s="17">
        <f>QUOTIENT($G$5,18)+IF(VLOOKUP($B16,Course!$E$3:$H$21,4,FALSE)&lt;=MOD($G$5,18),1,0)</f>
        <v>2</v>
      </c>
      <c r="N16" s="17"/>
      <c r="O16" s="17">
        <f>Course!C9</f>
        <v>4</v>
      </c>
      <c r="P16" s="17"/>
      <c r="Q16" s="2">
        <f t="shared" si="3"/>
        <v>0</v>
      </c>
      <c r="R16" s="17">
        <f>2+VLOOKUP($B16,Course!$E$3:$H$21,3,FALSE)-J16</f>
        <v>0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8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6</v>
      </c>
      <c r="E17" s="17">
        <f t="shared" si="0"/>
        <v>4</v>
      </c>
      <c r="F17" s="17">
        <f>IF(D17-Course!$C10&gt;2,Course!$C10+2,D17)</f>
        <v>5</v>
      </c>
      <c r="G17" s="2">
        <f t="shared" si="1"/>
        <v>1</v>
      </c>
      <c r="H17" s="17">
        <f>2+VLOOKUP($B17,Course!$A$3:$D$21,3,FALSE)-E17</f>
        <v>1</v>
      </c>
      <c r="I17" s="1">
        <v>4</v>
      </c>
      <c r="J17" s="17">
        <f t="shared" si="2"/>
        <v>2</v>
      </c>
      <c r="K17" s="17">
        <f>IF(I17-Course!$G10&gt;2,Course!$G10+2,I17)</f>
        <v>4</v>
      </c>
      <c r="L17" s="17"/>
      <c r="M17" s="17">
        <f>QUOTIENT($G$5,18)+IF(VLOOKUP($B17,Course!$E$3:$H$21,4,FALSE)&lt;=MOD($G$5,18),1,0)</f>
        <v>2</v>
      </c>
      <c r="N17" s="17"/>
      <c r="O17" s="17">
        <f>Course!C10</f>
        <v>3</v>
      </c>
      <c r="P17" s="17"/>
      <c r="Q17" s="2">
        <f t="shared" si="3"/>
        <v>3</v>
      </c>
      <c r="R17" s="17">
        <f>2+VLOOKUP($B17,Course!$E$3:$H$21,3,FALSE)-J17</f>
        <v>3</v>
      </c>
      <c r="S17" s="17"/>
      <c r="T17" s="17">
        <f>IF(OR(ISBLANK($D17),$D17&lt;=0),"",IF(Course!$C10=3,$D17,""))</f>
        <v>6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6</v>
      </c>
      <c r="G18" s="2">
        <f t="shared" si="1"/>
        <v>2</v>
      </c>
      <c r="H18" s="17">
        <f>2+VLOOKUP($B18,Course!$A$3:$D$21,3,FALSE)-E18</f>
        <v>2</v>
      </c>
      <c r="I18" s="1">
        <v>9</v>
      </c>
      <c r="J18" s="17">
        <f t="shared" si="2"/>
        <v>7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0</v>
      </c>
      <c r="R18" s="17">
        <f>2+VLOOKUP($B18,Course!$E$3:$H$21,3,FALSE)-J18</f>
        <v>-1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9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3</v>
      </c>
      <c r="D19" s="1">
        <v>8</v>
      </c>
      <c r="E19" s="17">
        <f t="shared" si="0"/>
        <v>5</v>
      </c>
      <c r="F19" s="17">
        <f>IF(D19-Course!$C12&gt;2,Course!$C12+2,D19)</f>
        <v>6</v>
      </c>
      <c r="G19" s="2">
        <f t="shared" si="1"/>
        <v>1</v>
      </c>
      <c r="H19" s="17">
        <f>2+VLOOKUP($B19,Course!$A$3:$D$21,3,FALSE)-E19</f>
        <v>1</v>
      </c>
      <c r="I19" s="1">
        <v>9</v>
      </c>
      <c r="J19" s="17">
        <f t="shared" si="2"/>
        <v>6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3</v>
      </c>
      <c r="N19" s="17"/>
      <c r="O19" s="17">
        <f>Course!C12</f>
        <v>4</v>
      </c>
      <c r="P19" s="17"/>
      <c r="Q19" s="2">
        <f t="shared" si="3"/>
        <v>0</v>
      </c>
      <c r="R19" s="17">
        <f>2+VLOOKUP($B19,Course!$E$3:$H$21,3,FALSE)-J19</f>
        <v>0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8</v>
      </c>
      <c r="W19" s="17">
        <f>IF(OR(ISBLANK($I19),$I19&lt;=0),"",IF(Course!$C12=4,$I19,""))</f>
        <v>9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3</v>
      </c>
      <c r="D20" s="1">
        <v>11</v>
      </c>
      <c r="E20" s="17">
        <f t="shared" si="0"/>
        <v>8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-2</v>
      </c>
      <c r="I20" s="1">
        <v>8</v>
      </c>
      <c r="J20" s="17">
        <f t="shared" si="2"/>
        <v>5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3</v>
      </c>
      <c r="N20" s="17"/>
      <c r="O20" s="17">
        <f>Course!C13</f>
        <v>4</v>
      </c>
      <c r="P20" s="17"/>
      <c r="Q20" s="2">
        <f t="shared" si="3"/>
        <v>1</v>
      </c>
      <c r="R20" s="17">
        <f>2+VLOOKUP($B20,Course!$E$3:$H$21,3,FALSE)-J20</f>
        <v>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11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2</v>
      </c>
      <c r="D21" s="1">
        <v>9</v>
      </c>
      <c r="E21" s="17">
        <f t="shared" si="0"/>
        <v>7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-1</v>
      </c>
      <c r="I21" s="1">
        <v>6</v>
      </c>
      <c r="J21" s="17">
        <f t="shared" si="2"/>
        <v>4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2</v>
      </c>
      <c r="N21" s="17"/>
      <c r="O21" s="17">
        <f>Course!C14</f>
        <v>4</v>
      </c>
      <c r="P21" s="17"/>
      <c r="Q21" s="2">
        <f t="shared" si="3"/>
        <v>2</v>
      </c>
      <c r="R21" s="17">
        <f>2+VLOOKUP($B21,Course!$E$3:$H$21,3,FALSE)-J21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9</v>
      </c>
      <c r="W21" s="17">
        <f>IF(OR(ISBLANK($I21),$I21&lt;=0),"",IF(Course!$C14=4,$I21,""))</f>
        <v>6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2</v>
      </c>
      <c r="D22" s="1">
        <v>5</v>
      </c>
      <c r="E22" s="17">
        <f t="shared" si="0"/>
        <v>3</v>
      </c>
      <c r="F22" s="17">
        <f>IF(D22-Course!$C15&gt;2,Course!$C15+2,D22)</f>
        <v>5</v>
      </c>
      <c r="G22" s="2">
        <f t="shared" si="1"/>
        <v>3</v>
      </c>
      <c r="H22" s="17">
        <f>2+VLOOKUP($B22,Course!$A$3:$D$21,3,FALSE)-E22</f>
        <v>3</v>
      </c>
      <c r="I22" s="1">
        <v>6</v>
      </c>
      <c r="J22" s="17">
        <f t="shared" si="2"/>
        <v>4</v>
      </c>
      <c r="K22" s="17">
        <f>IF(I22-Course!$G15&gt;2,Course!$G15+2,I22)</f>
        <v>6</v>
      </c>
      <c r="L22" s="17"/>
      <c r="M22" s="17">
        <f>QUOTIENT($G$5,18)+IF(VLOOKUP($B22,Course!$E$3:$H$21,4,FALSE)&lt;=MOD($G$5,18),1,0)</f>
        <v>2</v>
      </c>
      <c r="N22" s="17"/>
      <c r="O22" s="17">
        <f>Course!C15</f>
        <v>4</v>
      </c>
      <c r="P22" s="17"/>
      <c r="Q22" s="2">
        <f t="shared" si="3"/>
        <v>2</v>
      </c>
      <c r="R22" s="17">
        <f>2+VLOOKUP($B22,Course!$E$3:$H$21,3,FALSE)-J22</f>
        <v>2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5</v>
      </c>
      <c r="W22" s="17">
        <f>IF(OR(ISBLANK($I22),$I22&lt;=0),"",IF(Course!$C15=4,$I22,""))</f>
        <v>6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2</v>
      </c>
      <c r="D23" s="1">
        <v>7</v>
      </c>
      <c r="E23" s="17">
        <f t="shared" si="0"/>
        <v>5</v>
      </c>
      <c r="F23" s="17">
        <f>IF(D23-Course!$C16&gt;2,Course!$C16+2,D23)</f>
        <v>5</v>
      </c>
      <c r="G23" s="2">
        <f t="shared" si="1"/>
        <v>0</v>
      </c>
      <c r="H23" s="17">
        <f>2+VLOOKUP($B23,Course!$A$3:$D$21,3,FALSE)-E23</f>
        <v>0</v>
      </c>
      <c r="I23" s="1">
        <v>4</v>
      </c>
      <c r="J23" s="17">
        <f t="shared" si="2"/>
        <v>2</v>
      </c>
      <c r="K23" s="17">
        <f>IF(I23-Course!$G16&gt;2,Course!$G16+2,I23)</f>
        <v>4</v>
      </c>
      <c r="L23" s="17"/>
      <c r="M23" s="17">
        <f>QUOTIENT($G$5,18)+IF(VLOOKUP($B23,Course!$E$3:$H$21,4,FALSE)&lt;=MOD($G$5,18),1,0)</f>
        <v>2</v>
      </c>
      <c r="N23" s="17"/>
      <c r="O23" s="17">
        <f>Course!C16</f>
        <v>3</v>
      </c>
      <c r="P23" s="17"/>
      <c r="Q23" s="2">
        <f t="shared" si="3"/>
        <v>3</v>
      </c>
      <c r="R23" s="17">
        <f>2+VLOOKUP($B23,Course!$E$3:$H$21,3,FALSE)-J23</f>
        <v>3</v>
      </c>
      <c r="S23" s="17"/>
      <c r="T23" s="17">
        <f>IF(OR(ISBLANK($D23),$D23&lt;=0),"",IF(Course!$C16=3,$D23,""))</f>
        <v>7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7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8</v>
      </c>
      <c r="J24" s="17">
        <f t="shared" si="2"/>
        <v>6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0</v>
      </c>
      <c r="R24" s="17">
        <f>2+VLOOKUP($B24,Course!$E$3:$H$21,3,FALSE)-J24</f>
        <v>0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8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2</v>
      </c>
      <c r="D25" s="1">
        <v>7</v>
      </c>
      <c r="E25" s="17">
        <f t="shared" si="0"/>
        <v>5</v>
      </c>
      <c r="F25" s="17">
        <f>IF(D25-Course!$C18&gt;2,Course!$C18+2,D25)</f>
        <v>6</v>
      </c>
      <c r="G25" s="2">
        <f t="shared" si="1"/>
        <v>1</v>
      </c>
      <c r="H25" s="17">
        <f>2+VLOOKUP($B25,Course!$A$3:$D$21,3,FALSE)-E25</f>
        <v>1</v>
      </c>
      <c r="I25" s="1">
        <v>8</v>
      </c>
      <c r="J25" s="17">
        <f t="shared" si="2"/>
        <v>6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2</v>
      </c>
      <c r="N25" s="17"/>
      <c r="O25" s="17">
        <f>Course!C18</f>
        <v>4</v>
      </c>
      <c r="P25" s="17"/>
      <c r="Q25" s="2">
        <f t="shared" si="3"/>
        <v>0</v>
      </c>
      <c r="R25" s="17">
        <f>2+VLOOKUP($B25,Course!$E$3:$H$21,3,FALSE)-J25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7</v>
      </c>
      <c r="W25" s="17">
        <f>IF(OR(ISBLANK($I25),$I25&lt;=0),"",IF(Course!$C18=4,$I25,""))</f>
        <v>8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8</v>
      </c>
      <c r="E26" s="17">
        <f t="shared" si="0"/>
        <v>6</v>
      </c>
      <c r="F26" s="17">
        <f>IF(D26-Course!$C19&gt;2,Course!$C19+2,D26)</f>
        <v>6</v>
      </c>
      <c r="G26" s="2">
        <f t="shared" si="1"/>
        <v>0</v>
      </c>
      <c r="H26" s="17">
        <f>2+VLOOKUP($B26,Course!$A$3:$D$21,3,FALSE)-E26</f>
        <v>0</v>
      </c>
      <c r="I26" s="1">
        <v>8</v>
      </c>
      <c r="J26" s="17">
        <f t="shared" si="2"/>
        <v>6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0</v>
      </c>
      <c r="R26" s="17">
        <f>2+VLOOKUP($B26,Course!$E$3:$H$21,3,FALSE)-J26</f>
        <v>0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8</v>
      </c>
      <c r="W26" s="17">
        <f>IF(OR(ISBLANK($I26),$I26&lt;=0),"",IF(Course!$C19=4,$I26,""))</f>
        <v>8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2</v>
      </c>
      <c r="D27" s="1">
        <v>6</v>
      </c>
      <c r="E27" s="17">
        <f t="shared" si="0"/>
        <v>4</v>
      </c>
      <c r="F27" s="17">
        <f>IF(D27-Course!$C20&gt;2,Course!$C20+2,D27)</f>
        <v>6</v>
      </c>
      <c r="G27" s="2">
        <f t="shared" si="1"/>
        <v>2</v>
      </c>
      <c r="H27" s="17">
        <f>2+VLOOKUP($B27,Course!$A$3:$D$21,3,FALSE)-E27</f>
        <v>2</v>
      </c>
      <c r="I27" s="1">
        <v>5</v>
      </c>
      <c r="J27" s="17">
        <f t="shared" si="2"/>
        <v>3</v>
      </c>
      <c r="K27" s="17">
        <f>IF(I27-Course!$G20&gt;2,Course!$G20+2,I27)</f>
        <v>5</v>
      </c>
      <c r="L27" s="17"/>
      <c r="M27" s="17">
        <f>QUOTIENT($G$5,18)+IF(VLOOKUP($B27,Course!$E$3:$H$21,4,FALSE)&lt;=MOD($G$5,18),1,0)</f>
        <v>2</v>
      </c>
      <c r="N27" s="17"/>
      <c r="O27" s="17">
        <f>Course!C20</f>
        <v>4</v>
      </c>
      <c r="P27" s="17"/>
      <c r="Q27" s="2">
        <f t="shared" si="3"/>
        <v>3</v>
      </c>
      <c r="R27" s="17">
        <f>2+VLOOKUP($B27,Course!$E$3:$H$21,3,FALSE)-J27</f>
        <v>3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6</v>
      </c>
      <c r="W27" s="17">
        <f>IF(OR(ISBLANK($I27),$I27&lt;=0),"",IF(Course!$C20=4,$I27,""))</f>
        <v>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8</v>
      </c>
      <c r="E28" s="17">
        <f t="shared" si="0"/>
        <v>6</v>
      </c>
      <c r="F28" s="17">
        <f>IF(D28-Course!$C21&gt;2,Course!$C21+2,D28)</f>
        <v>7</v>
      </c>
      <c r="G28" s="2">
        <f t="shared" si="1"/>
        <v>1</v>
      </c>
      <c r="H28" s="17">
        <f>2+VLOOKUP($B28,Course!$A$3:$D$21,3,FALSE)-E28</f>
        <v>1</v>
      </c>
      <c r="I28" s="1">
        <v>8</v>
      </c>
      <c r="J28" s="17">
        <f t="shared" si="2"/>
        <v>6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1</v>
      </c>
      <c r="R28" s="17">
        <f>2+VLOOKUP($B28,Course!$E$3:$H$21,3,FALSE)-J28</f>
        <v>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8</v>
      </c>
      <c r="Y28" s="17">
        <f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>SUM(D11:D28)</f>
        <v>122</v>
      </c>
      <c r="E29" s="42">
        <f>SUM(E11:E28)</f>
        <v>84</v>
      </c>
      <c r="F29" s="42">
        <f>SUM(F11:F28)</f>
        <v>102</v>
      </c>
      <c r="G29" s="41">
        <f t="shared" ref="G29:R29" si="4">SUM(G11:G28)</f>
        <v>25</v>
      </c>
      <c r="H29" s="42">
        <f t="shared" si="4"/>
        <v>22</v>
      </c>
      <c r="I29" s="42">
        <f t="shared" si="4"/>
        <v>123</v>
      </c>
      <c r="J29" s="42">
        <f t="shared" si="4"/>
        <v>85</v>
      </c>
      <c r="K29" s="42">
        <f t="shared" si="4"/>
        <v>101</v>
      </c>
      <c r="L29" s="42"/>
      <c r="M29" s="42"/>
      <c r="N29" s="42"/>
      <c r="O29" s="42"/>
      <c r="P29" s="42"/>
      <c r="Q29" s="41">
        <f t="shared" si="4"/>
        <v>23</v>
      </c>
      <c r="R29" s="42">
        <f t="shared" si="4"/>
        <v>21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48</v>
      </c>
      <c r="R30" s="41">
        <f>R29+H29</f>
        <v>43</v>
      </c>
      <c r="S30" s="41">
        <f>Q30+R30/1000</f>
        <v>48.042999999999999</v>
      </c>
      <c r="T30" s="41"/>
      <c r="U30" s="41">
        <f>AVERAGE(T11:U29)</f>
        <v>4.75</v>
      </c>
      <c r="V30" s="41"/>
      <c r="W30" s="41">
        <f t="shared" ref="W30:Y30" si="5">AVERAGE(V11:W29)</f>
        <v>7.208333333333333</v>
      </c>
      <c r="X30" s="41"/>
      <c r="Y30" s="41">
        <f t="shared" si="5"/>
        <v>8.5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23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34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33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38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Steve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151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38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2</v>
      </c>
      <c r="D11" s="1">
        <v>4</v>
      </c>
      <c r="E11" s="17">
        <f>IF(D11=10,10,D11-$C11)</f>
        <v>2</v>
      </c>
      <c r="F11" s="17">
        <f>IF(D11-Course!$C4&gt;2,Course!$C4+2,D11)</f>
        <v>4</v>
      </c>
      <c r="G11" s="2">
        <f>IF(H11&lt;0,0,H11)</f>
        <v>3</v>
      </c>
      <c r="H11" s="17">
        <f>2+VLOOKUP($B11,Course!$A$3:$D$21,3,FALSE)-E11</f>
        <v>3</v>
      </c>
      <c r="I11" s="1">
        <v>6</v>
      </c>
      <c r="J11" s="17">
        <f>IF(I11=10,10,I11-$M11)</f>
        <v>4</v>
      </c>
      <c r="K11" s="17">
        <f>IF(I11-Course!$G4&gt;2,Course!$G4+2,I11)</f>
        <v>5</v>
      </c>
      <c r="L11" s="17"/>
      <c r="M11" s="17">
        <f>QUOTIENT($G$5,18)+IF(VLOOKUP($B11,Course!$E$3:$H$21,4,FALSE)&lt;=MOD($G$5,18),1,0)</f>
        <v>2</v>
      </c>
      <c r="N11" s="17"/>
      <c r="O11" s="17">
        <f>Course!C4</f>
        <v>3</v>
      </c>
      <c r="P11" s="17"/>
      <c r="Q11" s="2">
        <f>IF(R11&lt;0,0,R11)</f>
        <v>1</v>
      </c>
      <c r="R11" s="17">
        <f>2+VLOOKUP($B11,Course!$E$3:$H$21,3,FALSE)-J11</f>
        <v>1</v>
      </c>
      <c r="S11" s="17"/>
      <c r="T11" s="17">
        <f>IF(OR(ISBLANK($D11),$D11&lt;=0),"",IF(Course!$C4=3,$D11,""))</f>
        <v>4</v>
      </c>
      <c r="U11" s="17">
        <f>IF(OR(ISBLANK($I11),$I11&lt;=0),"",IF(Course!$C4=3,$I11,""))</f>
        <v>6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2</v>
      </c>
      <c r="D12" s="1">
        <v>9</v>
      </c>
      <c r="E12" s="17">
        <f t="shared" ref="E12:E28" si="0">IF(D12=10,10,D12-$C12)</f>
        <v>7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-1</v>
      </c>
      <c r="I12" s="1">
        <v>6</v>
      </c>
      <c r="J12" s="17">
        <f t="shared" ref="J12:J28" si="2">IF(I12=10,10,I12-$M12)</f>
        <v>4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2</v>
      </c>
      <c r="N12" s="17"/>
      <c r="O12" s="17">
        <f>Course!C5</f>
        <v>4</v>
      </c>
      <c r="P12" s="17"/>
      <c r="Q12" s="2">
        <f>IF(R12&lt;0,0,R12)</f>
        <v>2</v>
      </c>
      <c r="R12" s="17">
        <f>2+VLOOKUP($B12,Course!$E$3:$H$21,3,FALSE)-J12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9</v>
      </c>
      <c r="W12" s="17">
        <f>IF(OR(ISBLANK($I12),$I12&lt;=0),"",IF(Course!$C5=4,$I12,""))</f>
        <v>6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2</v>
      </c>
      <c r="D13" s="1">
        <v>6</v>
      </c>
      <c r="E13" s="17">
        <f t="shared" si="0"/>
        <v>4</v>
      </c>
      <c r="F13" s="17">
        <f>IF(D13-Course!$C6&gt;2,Course!$C6+2,D13)</f>
        <v>6</v>
      </c>
      <c r="G13" s="2">
        <f t="shared" si="1"/>
        <v>2</v>
      </c>
      <c r="H13" s="17">
        <f>2+VLOOKUP($B13,Course!$A$3:$D$21,3,FALSE)-E13</f>
        <v>2</v>
      </c>
      <c r="I13" s="1">
        <v>5</v>
      </c>
      <c r="J13" s="17">
        <f t="shared" si="2"/>
        <v>3</v>
      </c>
      <c r="K13" s="17">
        <f>IF(I13-Course!$G6&gt;2,Course!$G6+2,I13)</f>
        <v>5</v>
      </c>
      <c r="L13" s="17"/>
      <c r="M13" s="17">
        <f>QUOTIENT($G$5,18)+IF(VLOOKUP($B13,Course!$E$3:$H$21,4,FALSE)&lt;=MOD($G$5,18),1,0)</f>
        <v>2</v>
      </c>
      <c r="N13" s="17"/>
      <c r="O13" s="17">
        <f>Course!C6</f>
        <v>4</v>
      </c>
      <c r="P13" s="17"/>
      <c r="Q13" s="2">
        <f t="shared" ref="Q13:Q28" si="3">IF(R13&lt;0,0,R13)</f>
        <v>3</v>
      </c>
      <c r="R13" s="17">
        <f>2+VLOOKUP($B13,Course!$E$3:$H$21,3,FALSE)-J13</f>
        <v>3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2</v>
      </c>
      <c r="D14" s="1">
        <v>4</v>
      </c>
      <c r="E14" s="17">
        <f t="shared" si="0"/>
        <v>2</v>
      </c>
      <c r="F14" s="17">
        <f>IF(D14-Course!$C7&gt;2,Course!$C7+2,D14)</f>
        <v>4</v>
      </c>
      <c r="G14" s="2">
        <f t="shared" si="1"/>
        <v>3</v>
      </c>
      <c r="H14" s="17">
        <f>2+VLOOKUP($B14,Course!$A$3:$D$21,3,FALSE)-E14</f>
        <v>3</v>
      </c>
      <c r="I14" s="1">
        <v>6</v>
      </c>
      <c r="J14" s="17">
        <f t="shared" si="2"/>
        <v>4</v>
      </c>
      <c r="K14" s="17">
        <f>IF(I14-Course!$G7&gt;2,Course!$G7+2,I14)</f>
        <v>5</v>
      </c>
      <c r="L14" s="17"/>
      <c r="M14" s="17">
        <f>QUOTIENT($G$5,18)+IF(VLOOKUP($B14,Course!$E$3:$H$21,4,FALSE)&lt;=MOD($G$5,18),1,0)</f>
        <v>2</v>
      </c>
      <c r="N14" s="17"/>
      <c r="O14" s="17">
        <f>Course!C7</f>
        <v>3</v>
      </c>
      <c r="P14" s="17"/>
      <c r="Q14" s="2">
        <f t="shared" si="3"/>
        <v>1</v>
      </c>
      <c r="R14" s="17">
        <f>2+VLOOKUP($B14,Course!$E$3:$H$21,3,FALSE)-J14</f>
        <v>1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6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2</v>
      </c>
      <c r="D15" s="1">
        <v>8</v>
      </c>
      <c r="E15" s="17">
        <f t="shared" si="0"/>
        <v>6</v>
      </c>
      <c r="F15" s="17">
        <f>IF(D15-Course!$C8&gt;2,Course!$C8+2,D15)</f>
        <v>7</v>
      </c>
      <c r="G15" s="2">
        <f t="shared" si="1"/>
        <v>1</v>
      </c>
      <c r="H15" s="17">
        <f>2+VLOOKUP($B15,Course!$A$3:$D$21,3,FALSE)-E15</f>
        <v>1</v>
      </c>
      <c r="I15" s="1">
        <v>8</v>
      </c>
      <c r="J15" s="17">
        <f t="shared" si="2"/>
        <v>6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2</v>
      </c>
      <c r="N15" s="17"/>
      <c r="O15" s="17">
        <f>Course!C8</f>
        <v>5</v>
      </c>
      <c r="P15" s="17"/>
      <c r="Q15" s="2">
        <f t="shared" si="3"/>
        <v>1</v>
      </c>
      <c r="R15" s="17">
        <f>2+VLOOKUP($B15,Course!$E$3:$H$21,3,FALSE)-J15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8</v>
      </c>
      <c r="Y15" s="17">
        <f>IF(OR(ISBLANK($I15),$I15&lt;=0),"",IF(Course!$C8=5,$I15,""))</f>
        <v>8</v>
      </c>
    </row>
    <row r="16" spans="2:25" ht="14.4" x14ac:dyDescent="0.3">
      <c r="B16" s="2">
        <v>6</v>
      </c>
      <c r="C16" s="17">
        <f>QUOTIENT($G$5,18)+IF(VLOOKUP($B16,Course!$A$3:$D$21,4,FALSE)&lt;=MOD($G$5,18),1,0)</f>
        <v>2</v>
      </c>
      <c r="D16" s="1">
        <v>6</v>
      </c>
      <c r="E16" s="17">
        <f t="shared" si="0"/>
        <v>4</v>
      </c>
      <c r="F16" s="17">
        <f>IF(D16-Course!$C9&gt;2,Course!$C9+2,D16)</f>
        <v>6</v>
      </c>
      <c r="G16" s="2">
        <f t="shared" si="1"/>
        <v>2</v>
      </c>
      <c r="H16" s="17">
        <f>2+VLOOKUP($B16,Course!$A$3:$D$21,3,FALSE)-E16</f>
        <v>2</v>
      </c>
      <c r="I16" s="1">
        <v>6</v>
      </c>
      <c r="J16" s="17">
        <f t="shared" si="2"/>
        <v>4</v>
      </c>
      <c r="K16" s="17">
        <f>IF(I16-Course!$G9&gt;2,Course!$G9+2,I16)</f>
        <v>6</v>
      </c>
      <c r="L16" s="17"/>
      <c r="M16" s="17">
        <f>QUOTIENT($G$5,18)+IF(VLOOKUP($B16,Course!$E$3:$H$21,4,FALSE)&lt;=MOD($G$5,18),1,0)</f>
        <v>2</v>
      </c>
      <c r="N16" s="17"/>
      <c r="O16" s="17">
        <f>Course!C9</f>
        <v>4</v>
      </c>
      <c r="P16" s="17"/>
      <c r="Q16" s="2">
        <f t="shared" si="3"/>
        <v>2</v>
      </c>
      <c r="R16" s="17">
        <f>2+VLOOKUP($B16,Course!$E$3:$H$21,3,FALSE)-J16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4</v>
      </c>
      <c r="E17" s="17">
        <f t="shared" si="0"/>
        <v>2</v>
      </c>
      <c r="F17" s="17">
        <f>IF(D17-Course!$C10&gt;2,Course!$C10+2,D17)</f>
        <v>4</v>
      </c>
      <c r="G17" s="2">
        <f t="shared" si="1"/>
        <v>3</v>
      </c>
      <c r="H17" s="17">
        <f>2+VLOOKUP($B17,Course!$A$3:$D$21,3,FALSE)-E17</f>
        <v>3</v>
      </c>
      <c r="I17" s="1">
        <v>3</v>
      </c>
      <c r="J17" s="17">
        <f t="shared" si="2"/>
        <v>1</v>
      </c>
      <c r="K17" s="17">
        <f>IF(I17-Course!$G10&gt;2,Course!$G10+2,I17)</f>
        <v>3</v>
      </c>
      <c r="L17" s="17"/>
      <c r="M17" s="17">
        <f>QUOTIENT($G$5,18)+IF(VLOOKUP($B17,Course!$E$3:$H$21,4,FALSE)&lt;=MOD($G$5,18),1,0)</f>
        <v>2</v>
      </c>
      <c r="N17" s="17"/>
      <c r="O17" s="17">
        <f>Course!C10</f>
        <v>3</v>
      </c>
      <c r="P17" s="17"/>
      <c r="Q17" s="2">
        <f t="shared" si="3"/>
        <v>4</v>
      </c>
      <c r="R17" s="17">
        <f>2+VLOOKUP($B17,Course!$E$3:$H$21,3,FALSE)-J17</f>
        <v>4</v>
      </c>
      <c r="S17" s="17"/>
      <c r="T17" s="17">
        <f>IF(OR(ISBLANK($D17),$D17&lt;=0),"",IF(Course!$C10=3,$D17,""))</f>
        <v>4</v>
      </c>
      <c r="U17" s="17">
        <f>IF(OR(ISBLANK($I17),$I17&lt;=0),"",IF(Course!$C10=3,$I17,""))</f>
        <v>3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6</v>
      </c>
      <c r="G18" s="2">
        <f t="shared" si="1"/>
        <v>2</v>
      </c>
      <c r="H18" s="17">
        <f>2+VLOOKUP($B18,Course!$A$3:$D$21,3,FALSE)-E18</f>
        <v>2</v>
      </c>
      <c r="I18" s="1">
        <v>8</v>
      </c>
      <c r="J18" s="17">
        <f t="shared" si="2"/>
        <v>6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0</v>
      </c>
      <c r="R18" s="17">
        <f>2+VLOOKUP($B18,Course!$E$3:$H$21,3,FALSE)-J18</f>
        <v>0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8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3</v>
      </c>
      <c r="D19" s="1">
        <v>9</v>
      </c>
      <c r="E19" s="17">
        <f t="shared" si="0"/>
        <v>6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0</v>
      </c>
      <c r="I19" s="1">
        <v>10</v>
      </c>
      <c r="J19" s="17">
        <f t="shared" si="2"/>
        <v>10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3</v>
      </c>
      <c r="N19" s="17"/>
      <c r="O19" s="17">
        <f>Course!C12</f>
        <v>4</v>
      </c>
      <c r="P19" s="17"/>
      <c r="Q19" s="2">
        <f t="shared" si="3"/>
        <v>0</v>
      </c>
      <c r="R19" s="17">
        <f>2+VLOOKUP($B19,Course!$E$3:$H$21,3,FALSE)-J19</f>
        <v>-4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9</v>
      </c>
      <c r="W19" s="17">
        <f>IF(OR(ISBLANK($I19),$I19&lt;=0),"",IF(Course!$C12=4,$I19,""))</f>
        <v>10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3</v>
      </c>
      <c r="D20" s="1">
        <v>9</v>
      </c>
      <c r="E20" s="17">
        <f t="shared" si="0"/>
        <v>6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0</v>
      </c>
      <c r="I20" s="1">
        <v>7</v>
      </c>
      <c r="J20" s="17">
        <f t="shared" si="2"/>
        <v>4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3</v>
      </c>
      <c r="N20" s="17"/>
      <c r="O20" s="17">
        <f>Course!C13</f>
        <v>4</v>
      </c>
      <c r="P20" s="17"/>
      <c r="Q20" s="2">
        <f t="shared" si="3"/>
        <v>2</v>
      </c>
      <c r="R20" s="17">
        <f>2+VLOOKUP($B20,Course!$E$3:$H$21,3,FALSE)-J20</f>
        <v>2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9</v>
      </c>
      <c r="W20" s="17">
        <f>IF(OR(ISBLANK($I20),$I20&lt;=0),"",IF(Course!$C13=4,$I20,""))</f>
        <v>7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2</v>
      </c>
      <c r="D21" s="1">
        <v>7</v>
      </c>
      <c r="E21" s="17">
        <f t="shared" si="0"/>
        <v>5</v>
      </c>
      <c r="F21" s="17">
        <f>IF(D21-Course!$C14&gt;2,Course!$C14+2,D21)</f>
        <v>6</v>
      </c>
      <c r="G21" s="2">
        <f t="shared" si="1"/>
        <v>1</v>
      </c>
      <c r="H21" s="17">
        <f>2+VLOOKUP($B21,Course!$A$3:$D$21,3,FALSE)-E21</f>
        <v>1</v>
      </c>
      <c r="I21" s="1">
        <v>7</v>
      </c>
      <c r="J21" s="17">
        <f t="shared" si="2"/>
        <v>5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2</v>
      </c>
      <c r="N21" s="17"/>
      <c r="O21" s="17">
        <f>Course!C14</f>
        <v>4</v>
      </c>
      <c r="P21" s="17"/>
      <c r="Q21" s="2">
        <f t="shared" si="3"/>
        <v>1</v>
      </c>
      <c r="R21" s="17">
        <f>2+VLOOKUP($B21,Course!$E$3:$H$21,3,FALSE)-J21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7</v>
      </c>
      <c r="W21" s="17">
        <f>IF(OR(ISBLANK($I21),$I21&lt;=0),"",IF(Course!$C14=4,$I21,""))</f>
        <v>7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2</v>
      </c>
      <c r="D22" s="1">
        <v>6</v>
      </c>
      <c r="E22" s="17">
        <f t="shared" si="0"/>
        <v>4</v>
      </c>
      <c r="F22" s="17">
        <f>IF(D22-Course!$C15&gt;2,Course!$C15+2,D22)</f>
        <v>6</v>
      </c>
      <c r="G22" s="2">
        <f t="shared" si="1"/>
        <v>2</v>
      </c>
      <c r="H22" s="17">
        <f>2+VLOOKUP($B22,Course!$A$3:$D$21,3,FALSE)-E22</f>
        <v>2</v>
      </c>
      <c r="I22" s="1">
        <v>4</v>
      </c>
      <c r="J22" s="17">
        <f t="shared" si="2"/>
        <v>2</v>
      </c>
      <c r="K22" s="17">
        <f>IF(I22-Course!$G15&gt;2,Course!$G15+2,I22)</f>
        <v>4</v>
      </c>
      <c r="L22" s="17"/>
      <c r="M22" s="17">
        <f>QUOTIENT($G$5,18)+IF(VLOOKUP($B22,Course!$E$3:$H$21,4,FALSE)&lt;=MOD($G$5,18),1,0)</f>
        <v>2</v>
      </c>
      <c r="N22" s="17"/>
      <c r="O22" s="17">
        <f>Course!C15</f>
        <v>4</v>
      </c>
      <c r="P22" s="17"/>
      <c r="Q22" s="2">
        <f t="shared" si="3"/>
        <v>4</v>
      </c>
      <c r="R22" s="17">
        <f>2+VLOOKUP($B22,Course!$E$3:$H$21,3,FALSE)-J22</f>
        <v>4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6</v>
      </c>
      <c r="W22" s="17">
        <f>IF(OR(ISBLANK($I22),$I22&lt;=0),"",IF(Course!$C15=4,$I22,""))</f>
        <v>4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2</v>
      </c>
      <c r="D23" s="1">
        <v>8</v>
      </c>
      <c r="E23" s="17">
        <f t="shared" si="0"/>
        <v>6</v>
      </c>
      <c r="F23" s="17">
        <f>IF(D23-Course!$C16&gt;2,Course!$C16+2,D23)</f>
        <v>5</v>
      </c>
      <c r="G23" s="2">
        <f t="shared" si="1"/>
        <v>0</v>
      </c>
      <c r="H23" s="17">
        <f>2+VLOOKUP($B23,Course!$A$3:$D$21,3,FALSE)-E23</f>
        <v>-1</v>
      </c>
      <c r="I23" s="1">
        <v>7</v>
      </c>
      <c r="J23" s="17">
        <f t="shared" si="2"/>
        <v>5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2</v>
      </c>
      <c r="N23" s="17"/>
      <c r="O23" s="17">
        <f>Course!C16</f>
        <v>3</v>
      </c>
      <c r="P23" s="17"/>
      <c r="Q23" s="2">
        <f t="shared" si="3"/>
        <v>0</v>
      </c>
      <c r="R23" s="17">
        <f>2+VLOOKUP($B23,Course!$E$3:$H$21,3,FALSE)-J23</f>
        <v>0</v>
      </c>
      <c r="S23" s="17"/>
      <c r="T23" s="17">
        <f>IF(OR(ISBLANK($D23),$D23&lt;=0),"",IF(Course!$C16=3,$D23,""))</f>
        <v>8</v>
      </c>
      <c r="U23" s="17">
        <f>IF(OR(ISBLANK($I23),$I23&lt;=0),"",IF(Course!$C16=3,$I23,""))</f>
        <v>7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7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7</v>
      </c>
      <c r="J24" s="17">
        <f t="shared" si="2"/>
        <v>5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1</v>
      </c>
      <c r="R24" s="17">
        <f>2+VLOOKUP($B24,Course!$E$3:$H$21,3,FALSE)-J24</f>
        <v>1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7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2</v>
      </c>
      <c r="D25" s="1">
        <v>7</v>
      </c>
      <c r="E25" s="17">
        <f t="shared" si="0"/>
        <v>5</v>
      </c>
      <c r="F25" s="17">
        <f>IF(D25-Course!$C18&gt;2,Course!$C18+2,D25)</f>
        <v>6</v>
      </c>
      <c r="G25" s="2">
        <f t="shared" si="1"/>
        <v>1</v>
      </c>
      <c r="H25" s="17">
        <f>2+VLOOKUP($B25,Course!$A$3:$D$21,3,FALSE)-E25</f>
        <v>1</v>
      </c>
      <c r="I25" s="1">
        <v>7</v>
      </c>
      <c r="J25" s="17">
        <f t="shared" si="2"/>
        <v>5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2</v>
      </c>
      <c r="N25" s="17"/>
      <c r="O25" s="17">
        <f>Course!C18</f>
        <v>4</v>
      </c>
      <c r="P25" s="17"/>
      <c r="Q25" s="2">
        <f t="shared" si="3"/>
        <v>1</v>
      </c>
      <c r="R25" s="17">
        <f>2+VLOOKUP($B25,Course!$E$3:$H$21,3,FALSE)-J25</f>
        <v>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7</v>
      </c>
      <c r="W25" s="17">
        <f>IF(OR(ISBLANK($I25),$I25&lt;=0),"",IF(Course!$C18=4,$I25,""))</f>
        <v>7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6</v>
      </c>
      <c r="E26" s="17">
        <f t="shared" si="0"/>
        <v>4</v>
      </c>
      <c r="F26" s="17">
        <f>IF(D26-Course!$C19&gt;2,Course!$C19+2,D26)</f>
        <v>6</v>
      </c>
      <c r="G26" s="2">
        <f t="shared" si="1"/>
        <v>2</v>
      </c>
      <c r="H26" s="17">
        <f>2+VLOOKUP($B26,Course!$A$3:$D$21,3,FALSE)-E26</f>
        <v>2</v>
      </c>
      <c r="I26" s="1">
        <v>7</v>
      </c>
      <c r="J26" s="17">
        <f t="shared" si="2"/>
        <v>5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1</v>
      </c>
      <c r="R26" s="17">
        <f>2+VLOOKUP($B26,Course!$E$3:$H$21,3,FALSE)-J26</f>
        <v>1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6</v>
      </c>
      <c r="W26" s="17">
        <f>IF(OR(ISBLANK($I26),$I26&lt;=0),"",IF(Course!$C19=4,$I26,""))</f>
        <v>7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2</v>
      </c>
      <c r="D27" s="1">
        <v>9</v>
      </c>
      <c r="E27" s="17">
        <f t="shared" si="0"/>
        <v>7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-1</v>
      </c>
      <c r="I27" s="1">
        <v>7</v>
      </c>
      <c r="J27" s="17">
        <f t="shared" si="2"/>
        <v>5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2</v>
      </c>
      <c r="N27" s="17"/>
      <c r="O27" s="17">
        <f>Course!C20</f>
        <v>4</v>
      </c>
      <c r="P27" s="17"/>
      <c r="Q27" s="2">
        <f t="shared" si="3"/>
        <v>1</v>
      </c>
      <c r="R27" s="17">
        <f>2+VLOOKUP($B27,Course!$E$3:$H$21,3,FALSE)-J27</f>
        <v>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9</v>
      </c>
      <c r="W27" s="17">
        <f>IF(OR(ISBLANK($I27),$I27&lt;=0),"",IF(Course!$C20=4,$I27,""))</f>
        <v>7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7</v>
      </c>
      <c r="E28" s="17">
        <f t="shared" si="0"/>
        <v>5</v>
      </c>
      <c r="F28" s="17">
        <f>IF(D28-Course!$C21&gt;2,Course!$C21+2,D28)</f>
        <v>7</v>
      </c>
      <c r="G28" s="2">
        <f t="shared" si="1"/>
        <v>2</v>
      </c>
      <c r="H28" s="17">
        <f>2+VLOOKUP($B28,Course!$A$3:$D$21,3,FALSE)-E28</f>
        <v>2</v>
      </c>
      <c r="I28" s="1">
        <v>8</v>
      </c>
      <c r="J28" s="17">
        <f t="shared" si="2"/>
        <v>6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1</v>
      </c>
      <c r="R28" s="17">
        <f>2+VLOOKUP($B28,Course!$E$3:$H$21,3,FALSE)-J28</f>
        <v>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7</v>
      </c>
      <c r="Y28" s="17">
        <f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>SUM(D11:D28)</f>
        <v>122</v>
      </c>
      <c r="E29" s="42">
        <f>SUM(E11:E28)</f>
        <v>84</v>
      </c>
      <c r="F29" s="42">
        <f>SUM(F11:F28)</f>
        <v>103</v>
      </c>
      <c r="G29" s="41">
        <f t="shared" ref="G29:R29" si="4">SUM(G11:G28)</f>
        <v>25</v>
      </c>
      <c r="H29" s="42">
        <f t="shared" si="4"/>
        <v>22</v>
      </c>
      <c r="I29" s="42">
        <f t="shared" si="4"/>
        <v>119</v>
      </c>
      <c r="J29" s="42">
        <f t="shared" si="4"/>
        <v>84</v>
      </c>
      <c r="K29" s="42">
        <f t="shared" si="4"/>
        <v>101</v>
      </c>
      <c r="L29" s="42"/>
      <c r="M29" s="42"/>
      <c r="N29" s="42"/>
      <c r="O29" s="42"/>
      <c r="P29" s="42"/>
      <c r="Q29" s="41">
        <f t="shared" si="4"/>
        <v>26</v>
      </c>
      <c r="R29" s="42">
        <f t="shared" si="4"/>
        <v>22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51</v>
      </c>
      <c r="R30" s="41">
        <f>R29+H29</f>
        <v>44</v>
      </c>
      <c r="S30" s="41">
        <f>Q30+R30/1000</f>
        <v>51.043999999999997</v>
      </c>
      <c r="T30" s="41"/>
      <c r="U30" s="41">
        <f>AVERAGE(T11:U29)</f>
        <v>5.25</v>
      </c>
      <c r="V30" s="41"/>
      <c r="W30" s="41">
        <f t="shared" ref="W30:Y30" si="5">AVERAGE(V11:W29)</f>
        <v>7</v>
      </c>
      <c r="X30" s="41"/>
      <c r="Y30" s="41">
        <f t="shared" si="5"/>
        <v>7.75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22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35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33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1">
    <tabColor rgb="FFFF0000"/>
  </sheetPr>
  <dimension ref="A1:M35"/>
  <sheetViews>
    <sheetView workbookViewId="0">
      <selection activeCell="J15" sqref="J15:K15"/>
    </sheetView>
  </sheetViews>
  <sheetFormatPr defaultColWidth="0" defaultRowHeight="14.4" zeroHeight="1" x14ac:dyDescent="0.3"/>
  <cols>
    <col min="1" max="1" width="1.109375" customWidth="1"/>
    <col min="2" max="2" width="20.88671875" customWidth="1"/>
    <col min="3" max="3" width="12.6640625" customWidth="1"/>
    <col min="4" max="4" width="9.33203125" style="7" customWidth="1"/>
    <col min="5" max="5" width="8.88671875" customWidth="1"/>
    <col min="6" max="6" width="20.88671875" customWidth="1"/>
    <col min="7" max="7" width="10.109375" customWidth="1"/>
    <col min="8" max="8" width="9.33203125" style="7" customWidth="1"/>
    <col min="9" max="9" width="8.88671875" customWidth="1"/>
    <col min="10" max="10" width="20.88671875" customWidth="1"/>
    <col min="11" max="11" width="10.109375" customWidth="1"/>
    <col min="12" max="12" width="9.33203125" style="7" customWidth="1"/>
    <col min="13" max="13" width="1.109375" customWidth="1"/>
    <col min="14" max="16384" width="8.88671875" hidden="1"/>
  </cols>
  <sheetData>
    <row r="1" spans="2:12" ht="5.4" customHeight="1" x14ac:dyDescent="0.3"/>
    <row r="2" spans="2:12" x14ac:dyDescent="0.3">
      <c r="B2" s="190" t="s">
        <v>92</v>
      </c>
      <c r="C2" s="190"/>
      <c r="D2" s="190"/>
      <c r="E2" s="190"/>
      <c r="F2" s="190"/>
      <c r="G2" s="190"/>
      <c r="H2" s="190"/>
      <c r="I2" s="190"/>
      <c r="J2" s="190"/>
      <c r="K2" s="190"/>
      <c r="L2" s="93"/>
    </row>
    <row r="3" spans="2:12" ht="5.4" customHeight="1" x14ac:dyDescent="0.3"/>
    <row r="4" spans="2:12" x14ac:dyDescent="0.3">
      <c r="B4" s="190" t="s">
        <v>30</v>
      </c>
      <c r="C4" s="190"/>
      <c r="D4" s="190"/>
      <c r="F4" s="190" t="s">
        <v>31</v>
      </c>
      <c r="G4" s="190"/>
      <c r="H4" s="190"/>
      <c r="J4" s="190" t="s">
        <v>93</v>
      </c>
      <c r="K4" s="190"/>
      <c r="L4" s="190"/>
    </row>
    <row r="5" spans="2:12" x14ac:dyDescent="0.3"/>
    <row r="6" spans="2:12" x14ac:dyDescent="0.3">
      <c r="B6" s="75" t="s">
        <v>88</v>
      </c>
      <c r="C6" s="76">
        <v>0.49305555555555558</v>
      </c>
      <c r="D6" s="94"/>
      <c r="F6" s="75" t="s">
        <v>88</v>
      </c>
      <c r="G6" s="76">
        <v>0.5</v>
      </c>
      <c r="H6" s="94"/>
      <c r="J6" s="75" t="s">
        <v>88</v>
      </c>
      <c r="K6" s="76">
        <v>0.5</v>
      </c>
      <c r="L6" s="94"/>
    </row>
    <row r="7" spans="2:12" x14ac:dyDescent="0.3">
      <c r="B7" s="202" t="s">
        <v>25</v>
      </c>
      <c r="C7" s="202"/>
      <c r="D7" s="202"/>
      <c r="F7" s="202" t="s">
        <v>25</v>
      </c>
      <c r="G7" s="202"/>
      <c r="H7" s="202"/>
      <c r="J7" s="202" t="str">
        <f ca="1">"Scramble Team #1 - "&amp;ROUND(AVERAGE(L8:L11)/2,0)&amp;" Handicap"</f>
        <v>Scramble Team #1 - 14 Handicap</v>
      </c>
      <c r="K7" s="202"/>
      <c r="L7" s="202"/>
    </row>
    <row r="8" spans="2:12" x14ac:dyDescent="0.3">
      <c r="B8" s="191" t="str">
        <f>IF(ISBLANK('Captain''s Cup'!A5),"",'Captain''s Cup'!A5)</f>
        <v>The Ghostbusters</v>
      </c>
      <c r="C8" s="173" t="str">
        <f ca="1">IF(OR(B8="",IFERROR(INDIRECT("'"&amp;SUBSTITUTE(B8,"'","''")&amp;"'!C5"),0)=0),"",INDIRECT("'"&amp;SUBSTITUTE(B8,"'","''")&amp;"'!C5"))</f>
        <v>Stewart</v>
      </c>
      <c r="D8" s="175">
        <f ca="1">IF(IFERROR(INDIRECT("'"&amp;SUBSTITUTE(C8,"'","''")&amp;"'!G5"),0)=0,IFERROR(INDIRECT("'"&amp;SUBSTITUTE(B8,"'","''")&amp;"'!G5"),""),INDIRECT("'"&amp;SUBSTITUTE(C8,"'","''")&amp;"'!G5"))</f>
        <v>18</v>
      </c>
      <c r="F8" s="171" t="str">
        <f>IF(ISBLANK('Captain''s Cup'!$A$13),"",'Captain''s Cup'!$A$13)</f>
        <v>Stewart</v>
      </c>
      <c r="G8" s="200" t="s">
        <v>208</v>
      </c>
      <c r="H8" s="175">
        <f ca="1">IFERROR(INDIRECT("'"&amp;SUBSTITUTE(F8,"'","''")&amp;"'!G5"),"")</f>
        <v>18</v>
      </c>
      <c r="J8" s="198" t="str">
        <f>IF(ISBLANK('Captain''s Cup'!C25),"",'Captain''s Cup'!C25)</f>
        <v>Dermot</v>
      </c>
      <c r="K8" s="199"/>
      <c r="L8" s="175">
        <f t="shared" ref="L8:L11" ca="1" si="0">IFERROR(INDIRECT("'"&amp;SUBSTITUTE(J8,"'","''")&amp;"'!G5"),"")</f>
        <v>22</v>
      </c>
    </row>
    <row r="9" spans="2:12" x14ac:dyDescent="0.3">
      <c r="B9" s="192"/>
      <c r="C9" t="str">
        <f ca="1">IF(OR(B8="",IFERROR(INDIRECT("'"&amp;SUBSTITUTE(B8,"'","''")&amp;"'!C6"),0)=0),"",INDIRECT("'"&amp;SUBSTITUTE(B8,"'","''")&amp;"'!C6"))</f>
        <v>Slimer</v>
      </c>
      <c r="D9" s="177" t="str">
        <f ca="1">IF(IFERROR(INDIRECT("'"&amp;SUBSTITUTE(C9,"'","''")&amp;"'!G5"),0)=0,"",INDIRECT("'"&amp;SUBSTITUTE(C9,"'","''")&amp;"'!G5"))</f>
        <v>USA</v>
      </c>
      <c r="F9" s="172" t="str">
        <f>IF(ISBLANK('Captain''s Cup'!$I$13),"",'Captain''s Cup'!$I$13)</f>
        <v>Aaron</v>
      </c>
      <c r="G9" s="201"/>
      <c r="H9" s="176">
        <f t="shared" ref="H9:H11" ca="1" si="1">IFERROR(INDIRECT("'"&amp;SUBSTITUTE(F9,"'","''")&amp;"'!G5"),"")</f>
        <v>24</v>
      </c>
      <c r="J9" s="194" t="str">
        <f>IF(ISBLANK('Captain''s Cup'!C26),"",'Captain''s Cup'!C26)</f>
        <v>Jeff</v>
      </c>
      <c r="K9" s="195"/>
      <c r="L9" s="177">
        <f t="shared" ca="1" si="0"/>
        <v>28</v>
      </c>
    </row>
    <row r="10" spans="2:12" x14ac:dyDescent="0.3">
      <c r="B10" s="192" t="str">
        <f>IF(ISBLANK('Captain''s Cup'!H5),"",'Captain''s Cup'!H5)</f>
        <v>The Friendly Ghosts</v>
      </c>
      <c r="C10" t="str">
        <f ca="1">IF(OR(B10="",IFERROR(INDIRECT("'"&amp;SUBSTITUTE(B10,"'","''")&amp;"'!C5"),0)=0),"",INDIRECT("'"&amp;SUBSTITUTE(B10,"'","''")&amp;"'!C5"))</f>
        <v>Casper</v>
      </c>
      <c r="D10" s="177" t="str">
        <f ca="1">IF(IFERROR(INDIRECT("'"&amp;SUBSTITUTE(C10,"'","''")&amp;"'!G5"),0)=0,IFERROR(INDIRECT("'"&amp;SUBSTITUTE(B10,"'","''")&amp;"'!G5"),""),INDIRECT("'"&amp;SUBSTITUTE(C10,"'","''")&amp;"'!G5"))</f>
        <v>Europe</v>
      </c>
      <c r="F10" s="171" t="str">
        <f>IF(ISBLANK('Captain''s Cup'!$A$14),"",'Captain''s Cup'!$A$14)</f>
        <v>Steve</v>
      </c>
      <c r="G10" s="200" t="s">
        <v>208</v>
      </c>
      <c r="H10" s="175">
        <f t="shared" ca="1" si="1"/>
        <v>38</v>
      </c>
      <c r="J10" s="194" t="str">
        <f>IF(ISBLANK('Captain''s Cup'!C27),"",'Captain''s Cup'!C27)</f>
        <v>Cormac</v>
      </c>
      <c r="K10" s="195"/>
      <c r="L10" s="177">
        <f t="shared" ca="1" si="0"/>
        <v>34</v>
      </c>
    </row>
    <row r="11" spans="2:12" x14ac:dyDescent="0.3">
      <c r="B11" s="193"/>
      <c r="C11" s="174" t="str">
        <f ca="1">IF(OR(B10="",IFERROR(INDIRECT("'"&amp;SUBSTITUTE(B10,"'","''")&amp;"'!C6"),0)=0),"",INDIRECT("'"&amp;SUBSTITUTE(B10,"'","''")&amp;"'!C6"))</f>
        <v>Aaron</v>
      </c>
      <c r="D11" s="176">
        <f ca="1">IF(IFERROR(INDIRECT("'"&amp;SUBSTITUTE(C11,"'","''")&amp;"'!G5"),0)=0,"",INDIRECT("'"&amp;SUBSTITUTE(C11,"'","''")&amp;"'!G5"))</f>
        <v>24</v>
      </c>
      <c r="F11" s="172" t="str">
        <f>IF(ISBLANK('Captain''s Cup'!$I$14),"",'Captain''s Cup'!$I$14)</f>
        <v>Rich M</v>
      </c>
      <c r="G11" s="201"/>
      <c r="H11" s="176">
        <f t="shared" ca="1" si="1"/>
        <v>24</v>
      </c>
      <c r="J11" s="196" t="str">
        <f>IF(ISBLANK('Captain''s Cup'!C28),"",'Captain''s Cup'!C28)</f>
        <v/>
      </c>
      <c r="K11" s="197"/>
      <c r="L11" s="176" t="str">
        <f t="shared" ca="1" si="0"/>
        <v/>
      </c>
    </row>
    <row r="12" spans="2:12" x14ac:dyDescent="0.3"/>
    <row r="13" spans="2:12" x14ac:dyDescent="0.3">
      <c r="B13" s="75" t="s">
        <v>89</v>
      </c>
      <c r="C13" s="76">
        <f>C6+"0:08:00"</f>
        <v>0.49861111111111112</v>
      </c>
      <c r="D13" s="94"/>
      <c r="F13" s="75" t="s">
        <v>89</v>
      </c>
      <c r="G13" s="76">
        <f>G6+"0:08:00"</f>
        <v>0.50555555555555554</v>
      </c>
      <c r="H13" s="94"/>
      <c r="J13" s="75" t="s">
        <v>89</v>
      </c>
      <c r="K13" s="76">
        <f>K6+"0:08:00"</f>
        <v>0.50555555555555554</v>
      </c>
      <c r="L13" s="94"/>
    </row>
    <row r="14" spans="2:12" x14ac:dyDescent="0.3">
      <c r="B14" s="74" t="s">
        <v>24</v>
      </c>
      <c r="C14" s="202" t="s">
        <v>25</v>
      </c>
      <c r="D14" s="202"/>
      <c r="F14" s="202" t="s">
        <v>25</v>
      </c>
      <c r="G14" s="202"/>
      <c r="H14" s="202"/>
      <c r="J14" s="202" t="str">
        <f ca="1">"Scramble Team #2 - "&amp;ROUND(AVERAGE(L15:L18)/2,0)&amp;" Handicap"</f>
        <v>Scramble Team #2 - 14 Handicap</v>
      </c>
      <c r="K14" s="202"/>
      <c r="L14" s="202"/>
    </row>
    <row r="15" spans="2:12" x14ac:dyDescent="0.3">
      <c r="B15" s="191" t="str">
        <f>IF(ISBLANK('Captain''s Cup'!A6),"",'Captain''s Cup'!A6)</f>
        <v>New Eltham Nadgers</v>
      </c>
      <c r="C15" s="173" t="str">
        <f ca="1">IF(OR(B15="",IFERROR(INDIRECT("'"&amp;SUBSTITUTE(B15,"'","''")&amp;"'!C5"),0)=0),"",INDIRECT("'"&amp;SUBSTITUTE(B15,"'","''")&amp;"'!C5"))</f>
        <v>Steve</v>
      </c>
      <c r="D15" s="175">
        <f ca="1">IF(IFERROR(INDIRECT("'"&amp;SUBSTITUTE(C15,"'","''")&amp;"'!G5"),0)=0,IFERROR(INDIRECT("'"&amp;SUBSTITUTE(B15,"'","''")&amp;"'!G5"),""),INDIRECT("'"&amp;SUBSTITUTE(C15,"'","''")&amp;"'!G5"))</f>
        <v>38</v>
      </c>
      <c r="F15" s="171" t="str">
        <f>IF(ISBLANK('Captain''s Cup'!$A$15),"",'Captain''s Cup'!$A$15)</f>
        <v>Paul</v>
      </c>
      <c r="G15" s="200" t="s">
        <v>208</v>
      </c>
      <c r="H15" s="175">
        <f t="shared" ref="H15:H18" ca="1" si="2">IFERROR(INDIRECT("'"&amp;SUBSTITUTE(F15,"'","''")&amp;"'!G5"),"")</f>
        <v>24</v>
      </c>
      <c r="J15" s="198" t="str">
        <f>IF(ISBLANK('Captain''s Cup'!C29),"",'Captain''s Cup'!C29)</f>
        <v>Alan</v>
      </c>
      <c r="K15" s="199"/>
      <c r="L15" s="175">
        <f t="shared" ref="L15:L18" ca="1" si="3">IFERROR(INDIRECT("'"&amp;SUBSTITUTE(J15,"'","''")&amp;"'!G5"),"")</f>
        <v>24</v>
      </c>
    </row>
    <row r="16" spans="2:12" x14ac:dyDescent="0.3">
      <c r="B16" s="192"/>
      <c r="C16" t="str">
        <f ca="1">IF(OR(B15="",IFERROR(INDIRECT("'"&amp;SUBSTITUTE(B15,"'","''")&amp;"'!C6"),0)=0),"",INDIRECT("'"&amp;SUBSTITUTE(B15,"'","''")&amp;"'!C6"))</f>
        <v>Jeff</v>
      </c>
      <c r="D16" s="177">
        <f ca="1">IF(IFERROR(INDIRECT("'"&amp;SUBSTITUTE(C16,"'","''")&amp;"'!G5"),0)=0,"",INDIRECT("'"&amp;SUBSTITUTE(C16,"'","''")&amp;"'!G5"))</f>
        <v>28</v>
      </c>
      <c r="F16" s="172" t="str">
        <f>IF(ISBLANK('Captain''s Cup'!$I$15),"",'Captain''s Cup'!$I$15)</f>
        <v>Cormac</v>
      </c>
      <c r="G16" s="201"/>
      <c r="H16" s="176">
        <f t="shared" ca="1" si="2"/>
        <v>34</v>
      </c>
      <c r="J16" s="194" t="str">
        <f>IF(ISBLANK('Captain''s Cup'!C30),"",'Captain''s Cup'!C30)</f>
        <v>Tom</v>
      </c>
      <c r="K16" s="195"/>
      <c r="L16" s="177">
        <f t="shared" ca="1" si="3"/>
        <v>38</v>
      </c>
    </row>
    <row r="17" spans="2:12" x14ac:dyDescent="0.3">
      <c r="B17" s="192" t="str">
        <f>IF(ISBLANK('Captain''s Cup'!H6),"",'Captain''s Cup'!H6)</f>
        <v>The Lamb Shanks</v>
      </c>
      <c r="C17" t="str">
        <f ca="1">IF(OR(B17="",IFERROR(INDIRECT("'"&amp;SUBSTITUTE(B17,"'","''")&amp;"'!C5"),0)=0),"",INDIRECT("'"&amp;SUBSTITUTE(B17,"'","''")&amp;"'!C5"))</f>
        <v>Phil</v>
      </c>
      <c r="D17" s="177">
        <f ca="1">IF(IFERROR(INDIRECT("'"&amp;SUBSTITUTE(C17,"'","''")&amp;"'!G5"),0)=0,IFERROR(INDIRECT("'"&amp;SUBSTITUTE(B17,"'","''")&amp;"'!G5"),""),INDIRECT("'"&amp;SUBSTITUTE(C17,"'","''")&amp;"'!G5"))</f>
        <v>28</v>
      </c>
      <c r="F17" s="171" t="str">
        <f>IF(ISBLANK('Captain''s Cup'!$A$16),"",'Captain''s Cup'!$A$16)</f>
        <v>Rich B</v>
      </c>
      <c r="G17" s="200" t="s">
        <v>208</v>
      </c>
      <c r="H17" s="175">
        <f t="shared" ca="1" si="2"/>
        <v>24</v>
      </c>
      <c r="J17" s="194" t="str">
        <f>IF(ISBLANK('Captain''s Cup'!C31),"",'Captain''s Cup'!C31)</f>
        <v>Rich M</v>
      </c>
      <c r="K17" s="195"/>
      <c r="L17" s="177">
        <f t="shared" ca="1" si="3"/>
        <v>24</v>
      </c>
    </row>
    <row r="18" spans="2:12" x14ac:dyDescent="0.3">
      <c r="B18" s="193"/>
      <c r="C18" s="174" t="str">
        <f ca="1">IF(OR(B17="",IFERROR(INDIRECT("'"&amp;SUBSTITUTE(B17,"'","''")&amp;"'!C6"),0)=0),"",INDIRECT("'"&amp;SUBSTITUTE(B17,"'","''")&amp;"'!C6"))</f>
        <v>Alan</v>
      </c>
      <c r="D18" s="176">
        <f ca="1">IF(IFERROR(INDIRECT("'"&amp;SUBSTITUTE(C18,"'","''")&amp;"'!G5"),0)=0,"",INDIRECT("'"&amp;SUBSTITUTE(C18,"'","''")&amp;"'!G5"))</f>
        <v>24</v>
      </c>
      <c r="F18" s="172" t="str">
        <f>IF(ISBLANK('Captain''s Cup'!$I$16),"",'Captain''s Cup'!$I$16)</f>
        <v>Phil</v>
      </c>
      <c r="G18" s="201"/>
      <c r="H18" s="176">
        <f t="shared" ca="1" si="2"/>
        <v>28</v>
      </c>
      <c r="J18" s="196" t="str">
        <f>IF(ISBLANK('Captain''s Cup'!C32),"",'Captain''s Cup'!C32)</f>
        <v>Paul</v>
      </c>
      <c r="K18" s="197"/>
      <c r="L18" s="176">
        <f t="shared" ca="1" si="3"/>
        <v>24</v>
      </c>
    </row>
    <row r="19" spans="2:12" x14ac:dyDescent="0.3"/>
    <row r="20" spans="2:12" x14ac:dyDescent="0.3">
      <c r="B20" s="75" t="s">
        <v>90</v>
      </c>
      <c r="C20" s="76">
        <f>C13+"0:08:00"</f>
        <v>0.50416666666666665</v>
      </c>
      <c r="D20" s="94"/>
      <c r="F20" s="75" t="s">
        <v>90</v>
      </c>
      <c r="G20" s="76">
        <f>G13+"0:08:00"</f>
        <v>0.51111111111111107</v>
      </c>
      <c r="H20" s="94"/>
      <c r="J20" s="75" t="s">
        <v>90</v>
      </c>
      <c r="K20" s="76">
        <f>K13+"0:08:00"</f>
        <v>0.51111111111111107</v>
      </c>
      <c r="L20" s="94"/>
    </row>
    <row r="21" spans="2:12" x14ac:dyDescent="0.3">
      <c r="B21" s="74" t="s">
        <v>24</v>
      </c>
      <c r="C21" s="202" t="s">
        <v>25</v>
      </c>
      <c r="D21" s="202"/>
      <c r="F21" s="202" t="s">
        <v>25</v>
      </c>
      <c r="G21" s="202"/>
      <c r="H21" s="202"/>
      <c r="J21" s="202" t="str">
        <f ca="1">"Scramble Team #3 - "&amp;ROUND(AVERAGE(L22:L25)/2,0)&amp;" Handicap"</f>
        <v>Scramble Team #3 - 13 Handicap</v>
      </c>
      <c r="K21" s="202"/>
      <c r="L21" s="202"/>
    </row>
    <row r="22" spans="2:12" x14ac:dyDescent="0.3">
      <c r="B22" s="191" t="str">
        <f>IF(ISBLANK('Captain''s Cup'!A7),"",'Captain''s Cup'!A7)</f>
        <v>Dulverton Dickheads</v>
      </c>
      <c r="C22" s="173" t="str">
        <f ca="1">IF(OR(B22="",IFERROR(INDIRECT("'"&amp;SUBSTITUTE(B22,"'","''")&amp;"'!C5"),0)=0),"",INDIRECT("'"&amp;SUBSTITUTE(B22,"'","''")&amp;"'!C5"))</f>
        <v>Neil</v>
      </c>
      <c r="D22" s="175">
        <f ca="1">IF(OR(IFERROR(INDIRECT("'"&amp;SUBSTITUTE(C22,"'","''")&amp;"'!G5"),0)=0,ISERROR(VALUE(INDIRECT("'"&amp;SUBSTITUTE(C22,"'","''")&amp;"'!G5")))),"",INDIRECT("'"&amp;SUBSTITUTE(C22,"'","''")&amp;"'!G5"))</f>
        <v>22</v>
      </c>
      <c r="F22" s="171" t="str">
        <f>IF(ISBLANK('Captain''s Cup'!$A$17),"",'Captain''s Cup'!$A$17)</f>
        <v>Derek</v>
      </c>
      <c r="G22" s="200" t="s">
        <v>208</v>
      </c>
      <c r="H22" s="175">
        <f t="shared" ref="H22:H25" ca="1" si="4">IFERROR(INDIRECT("'"&amp;SUBSTITUTE(F22,"'","''")&amp;"'!G5"),"")</f>
        <v>45</v>
      </c>
      <c r="J22" s="198" t="str">
        <f>IF(ISBLANK('Captain''s Cup'!C33),"",'Captain''s Cup'!C33)</f>
        <v>Steve</v>
      </c>
      <c r="K22" s="199"/>
      <c r="L22" s="175">
        <f t="shared" ref="L22:L25" ca="1" si="5">IFERROR(INDIRECT("'"&amp;SUBSTITUTE(J22,"'","''")&amp;"'!G5"),"")</f>
        <v>38</v>
      </c>
    </row>
    <row r="23" spans="2:12" x14ac:dyDescent="0.3">
      <c r="B23" s="192"/>
      <c r="C23" t="str">
        <f ca="1">IF(OR(B22="",IFERROR(INDIRECT("'"&amp;SUBSTITUTE(B22,"'","''")&amp;"'!C6"),0)=0),"",IF(LEFT(INDIRECT("'"&amp;SUBSTITUTE(B22,"'","''")&amp;"'!C6"),3)="Day","",INDIRECT("'"&amp;SUBSTITUTE(B22,"'","''")&amp;"'!C6")))</f>
        <v>Rich B</v>
      </c>
      <c r="D23" s="177">
        <f t="shared" ref="D23:D25" ca="1" si="6">IF(OR(IFERROR(INDIRECT("'"&amp;SUBSTITUTE(C23,"'","''")&amp;"'!G5"),0)=0,ISERROR(VALUE(INDIRECT("'"&amp;SUBSTITUTE(C23,"'","''")&amp;"'!G5")))),"",INDIRECT("'"&amp;SUBSTITUTE(C23,"'","''")&amp;"'!G5"))</f>
        <v>24</v>
      </c>
      <c r="F23" s="172" t="str">
        <f>IF(ISBLANK('Captain''s Cup'!$I$17),"",'Captain''s Cup'!$I$17)</f>
        <v>Tom</v>
      </c>
      <c r="G23" s="201"/>
      <c r="H23" s="176">
        <f t="shared" ca="1" si="4"/>
        <v>38</v>
      </c>
      <c r="J23" s="194" t="str">
        <f>IF(ISBLANK('Captain''s Cup'!C34),"",'Captain''s Cup'!C34)</f>
        <v>Rich B</v>
      </c>
      <c r="K23" s="195"/>
      <c r="L23" s="177">
        <f t="shared" ca="1" si="5"/>
        <v>24</v>
      </c>
    </row>
    <row r="24" spans="2:12" x14ac:dyDescent="0.3">
      <c r="B24" s="192" t="str">
        <f>IF(ISBLANK('Captain''s Cup'!H7),"",'Captain''s Cup'!H7)</f>
        <v>PuttGPT</v>
      </c>
      <c r="C24" t="str">
        <f ca="1">IF(OR(B24="",IFERROR(INDIRECT("'"&amp;SUBSTITUTE(B24,"'","''")&amp;"'!C5"),0)=0),"",INDIRECT("'"&amp;SUBSTITUTE(B24,"'","''")&amp;"'!C5"))</f>
        <v>Rich M</v>
      </c>
      <c r="D24" s="177">
        <f t="shared" ca="1" si="6"/>
        <v>24</v>
      </c>
      <c r="F24" s="171" t="str">
        <f>IF(ISBLANK('Captain''s Cup'!$A$18),"",'Captain''s Cup'!$A$18)</f>
        <v>Neil</v>
      </c>
      <c r="G24" s="200" t="s">
        <v>208</v>
      </c>
      <c r="H24" s="175">
        <f t="shared" ca="1" si="4"/>
        <v>22</v>
      </c>
      <c r="J24" s="194" t="str">
        <f>IF(ISBLANK('Captain''s Cup'!C35),"",'Captain''s Cup'!C35)</f>
        <v>Aaron</v>
      </c>
      <c r="K24" s="195"/>
      <c r="L24" s="177">
        <f t="shared" ca="1" si="5"/>
        <v>24</v>
      </c>
    </row>
    <row r="25" spans="2:12" x14ac:dyDescent="0.3">
      <c r="B25" s="193"/>
      <c r="C25" s="174" t="str">
        <f ca="1">IF(OR(B24="",IFERROR(INDIRECT("'"&amp;SUBSTITUTE(B24,"'","''")&amp;"'!C6"),0)=0),"",INDIRECT("'"&amp;SUBSTITUTE(B24,"'","''")&amp;"'!C6"))</f>
        <v>Cormac</v>
      </c>
      <c r="D25" s="176">
        <f t="shared" ca="1" si="6"/>
        <v>34</v>
      </c>
      <c r="F25" s="172" t="str">
        <f>IF(ISBLANK('Captain''s Cup'!$I$18),"",'Captain''s Cup'!$I$18)</f>
        <v>Dermot</v>
      </c>
      <c r="G25" s="201"/>
      <c r="H25" s="176">
        <f t="shared" ca="1" si="4"/>
        <v>22</v>
      </c>
      <c r="J25" s="196" t="str">
        <f>IF(ISBLANK('Captain''s Cup'!C36),"",'Captain''s Cup'!C36)</f>
        <v>Stewart</v>
      </c>
      <c r="K25" s="197"/>
      <c r="L25" s="176">
        <f t="shared" ca="1" si="5"/>
        <v>18</v>
      </c>
    </row>
    <row r="26" spans="2:12" x14ac:dyDescent="0.3"/>
    <row r="27" spans="2:12" x14ac:dyDescent="0.3">
      <c r="B27" s="75" t="s">
        <v>91</v>
      </c>
      <c r="C27" s="76">
        <f>C20+"0:08:00"</f>
        <v>0.50972222222222219</v>
      </c>
      <c r="D27" s="94"/>
      <c r="F27" s="75" t="s">
        <v>91</v>
      </c>
      <c r="G27" s="76">
        <f>G20+"0:08:00"</f>
        <v>0.51666666666666661</v>
      </c>
      <c r="H27" s="94"/>
      <c r="J27" s="75" t="s">
        <v>91</v>
      </c>
      <c r="K27" s="76">
        <f>K20+"0:08:00"</f>
        <v>0.51666666666666661</v>
      </c>
      <c r="L27" s="94"/>
    </row>
    <row r="28" spans="2:12" x14ac:dyDescent="0.3">
      <c r="B28" s="74" t="s">
        <v>24</v>
      </c>
      <c r="C28" s="202" t="s">
        <v>25</v>
      </c>
      <c r="D28" s="202"/>
      <c r="F28" s="202" t="s">
        <v>25</v>
      </c>
      <c r="G28" s="202"/>
      <c r="H28" s="202"/>
      <c r="J28" s="202" t="str">
        <f ca="1">"Scramble Team #4 - "&amp;ROUND(AVERAGE(L29:L32)/2,0)&amp;" Handicap"</f>
        <v>Scramble Team #4 - 16 Handicap</v>
      </c>
      <c r="K28" s="202"/>
      <c r="L28" s="202"/>
    </row>
    <row r="29" spans="2:12" x14ac:dyDescent="0.3">
      <c r="B29" s="191" t="str">
        <f>IF(ISBLANK('Captain''s Cup'!A8),"",'Captain''s Cup'!A8)</f>
        <v>The Double D's</v>
      </c>
      <c r="C29" s="173" t="str">
        <f ca="1">IF(OR(B29="",IFERROR(INDIRECT("'"&amp;SUBSTITUTE(B29,"'","''")&amp;"'!C5"),0)=0),"",INDIRECT("'"&amp;SUBSTITUTE(B29,"'","''")&amp;"'!C5"))</f>
        <v>Derek</v>
      </c>
      <c r="D29" s="175">
        <f t="shared" ref="D29:D32" ca="1" si="7">IF(OR(IFERROR(INDIRECT("'"&amp;SUBSTITUTE(C29,"'","''")&amp;"'!G5"),0)=0,ISERROR(VALUE(INDIRECT("'"&amp;SUBSTITUTE(C29,"'","''")&amp;"'!G5")))),"",INDIRECT("'"&amp;SUBSTITUTE(C29,"'","''")&amp;"'!G5"))</f>
        <v>45</v>
      </c>
      <c r="F29" s="171" t="str">
        <f>IF(ISBLANK('Captain''s Cup'!$A$19),"",'Captain''s Cup'!$A$19)</f>
        <v>Jeff</v>
      </c>
      <c r="G29" s="200" t="s">
        <v>208</v>
      </c>
      <c r="H29" s="175">
        <f t="shared" ref="H29:H32" ca="1" si="8">IFERROR(INDIRECT("'"&amp;SUBSTITUTE(F29,"'","''")&amp;"'!G5"),"")</f>
        <v>28</v>
      </c>
      <c r="J29" s="198" t="str">
        <f>IF(ISBLANK('Captain''s Cup'!C37),"",'Captain''s Cup'!C37)</f>
        <v>Neil</v>
      </c>
      <c r="K29" s="199"/>
      <c r="L29" s="175">
        <f t="shared" ref="L29:L32" ca="1" si="9">IFERROR(INDIRECT("'"&amp;SUBSTITUTE(J29,"'","''")&amp;"'!G5"),"")</f>
        <v>22</v>
      </c>
    </row>
    <row r="30" spans="2:12" x14ac:dyDescent="0.3">
      <c r="B30" s="192"/>
      <c r="C30" t="str">
        <f ca="1">IF(OR(B29="",IFERROR(INDIRECT("'"&amp;SUBSTITUTE(B29,"'","''")&amp;"'!C6"),0)=0),"",INDIRECT("'"&amp;SUBSTITUTE(B29,"'","''")&amp;"'!C6"))</f>
        <v>Paul</v>
      </c>
      <c r="D30" s="177">
        <f t="shared" ca="1" si="7"/>
        <v>24</v>
      </c>
      <c r="F30" s="172" t="str">
        <f>IF(ISBLANK('Captain''s Cup'!$I$19),"",'Captain''s Cup'!$I$19)</f>
        <v>Alan</v>
      </c>
      <c r="G30" s="201"/>
      <c r="H30" s="176">
        <f t="shared" ca="1" si="8"/>
        <v>24</v>
      </c>
      <c r="J30" s="194" t="str">
        <f>IF(ISBLANK('Captain''s Cup'!C38),"",'Captain''s Cup'!C38)</f>
        <v>Derek</v>
      </c>
      <c r="K30" s="195"/>
      <c r="L30" s="177">
        <f t="shared" ca="1" si="9"/>
        <v>45</v>
      </c>
    </row>
    <row r="31" spans="2:12" x14ac:dyDescent="0.3">
      <c r="B31" s="192" t="str">
        <f>IF(ISBLANK('Captain''s Cup'!H8),"",'Captain''s Cup'!H8)</f>
        <v>The Green Jackets</v>
      </c>
      <c r="C31" t="str">
        <f ca="1">IF(OR(B31="",IFERROR(INDIRECT("'"&amp;SUBSTITUTE(B31,"'","''")&amp;"'!C5"),0)=0),"",INDIRECT("'"&amp;SUBSTITUTE(B31,"'","''")&amp;"'!C5"))</f>
        <v>Dermot</v>
      </c>
      <c r="D31" s="177">
        <f t="shared" ca="1" si="7"/>
        <v>22</v>
      </c>
      <c r="F31" s="171" t="str">
        <f>IF(ISBLANK('Captain''s Cup'!$A$20),"",'Captain''s Cup'!$A$20)</f>
        <v/>
      </c>
      <c r="G31" s="200" t="s">
        <v>208</v>
      </c>
      <c r="H31" s="175" t="str">
        <f t="shared" ca="1" si="8"/>
        <v/>
      </c>
      <c r="J31" s="194" t="str">
        <f>IF(ISBLANK('Captain''s Cup'!C39),"",'Captain''s Cup'!C39)</f>
        <v>Phil</v>
      </c>
      <c r="K31" s="195"/>
      <c r="L31" s="177">
        <f t="shared" ca="1" si="9"/>
        <v>28</v>
      </c>
    </row>
    <row r="32" spans="2:12" x14ac:dyDescent="0.3">
      <c r="B32" s="193"/>
      <c r="C32" s="174" t="str">
        <f ca="1">IF(OR(B31="",IFERROR(INDIRECT("'"&amp;SUBSTITUTE(B31,"'","''")&amp;"'!C6"),0)=0),"",INDIRECT("'"&amp;SUBSTITUTE(B31,"'","''")&amp;"'!C6"))</f>
        <v>Tom</v>
      </c>
      <c r="D32" s="176">
        <f t="shared" ca="1" si="7"/>
        <v>38</v>
      </c>
      <c r="F32" s="172" t="str">
        <f>IF(ISBLANK('Captain''s Cup'!$I$20),"",'Captain''s Cup'!$I$20)</f>
        <v/>
      </c>
      <c r="G32" s="201"/>
      <c r="H32" s="176" t="str">
        <f t="shared" ca="1" si="8"/>
        <v/>
      </c>
      <c r="J32" s="196" t="str">
        <f>IF(ISBLANK('Captain''s Cup'!C40),"",'Captain''s Cup'!C40)</f>
        <v/>
      </c>
      <c r="K32" s="197"/>
      <c r="L32" s="176" t="str">
        <f t="shared" ca="1" si="9"/>
        <v/>
      </c>
    </row>
    <row r="33" ht="6" customHeight="1" x14ac:dyDescent="0.3"/>
    <row r="34" ht="14.4" hidden="1" customHeight="1" x14ac:dyDescent="0.3"/>
    <row r="35" ht="14.4" hidden="1" customHeight="1" x14ac:dyDescent="0.3"/>
  </sheetData>
  <mergeCells count="48">
    <mergeCell ref="G17:G18"/>
    <mergeCell ref="C14:D14"/>
    <mergeCell ref="J14:L14"/>
    <mergeCell ref="J7:L7"/>
    <mergeCell ref="F7:H7"/>
    <mergeCell ref="F14:H14"/>
    <mergeCell ref="J8:K8"/>
    <mergeCell ref="B7:D7"/>
    <mergeCell ref="G8:G9"/>
    <mergeCell ref="G10:G11"/>
    <mergeCell ref="B24:B25"/>
    <mergeCell ref="B22:B23"/>
    <mergeCell ref="G22:G23"/>
    <mergeCell ref="G24:G25"/>
    <mergeCell ref="J28:L28"/>
    <mergeCell ref="J21:L21"/>
    <mergeCell ref="F28:H28"/>
    <mergeCell ref="C28:D28"/>
    <mergeCell ref="C21:D21"/>
    <mergeCell ref="J22:K22"/>
    <mergeCell ref="J23:K23"/>
    <mergeCell ref="J25:K25"/>
    <mergeCell ref="J24:K24"/>
    <mergeCell ref="F21:H21"/>
    <mergeCell ref="B29:B30"/>
    <mergeCell ref="B31:B32"/>
    <mergeCell ref="J32:K32"/>
    <mergeCell ref="J29:K29"/>
    <mergeCell ref="J30:K30"/>
    <mergeCell ref="J31:K31"/>
    <mergeCell ref="G29:G30"/>
    <mergeCell ref="G31:G32"/>
    <mergeCell ref="B2:K2"/>
    <mergeCell ref="B8:B9"/>
    <mergeCell ref="B10:B11"/>
    <mergeCell ref="B15:B16"/>
    <mergeCell ref="B17:B18"/>
    <mergeCell ref="J9:K9"/>
    <mergeCell ref="J10:K10"/>
    <mergeCell ref="J11:K11"/>
    <mergeCell ref="B4:D4"/>
    <mergeCell ref="F4:H4"/>
    <mergeCell ref="J4:L4"/>
    <mergeCell ref="J15:K15"/>
    <mergeCell ref="J16:K16"/>
    <mergeCell ref="J17:K17"/>
    <mergeCell ref="J18:K18"/>
    <mergeCell ref="G15:G16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42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Jeff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151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28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5</v>
      </c>
      <c r="E11" s="17">
        <f>IF(D11=10,10,D11-$C11)</f>
        <v>4</v>
      </c>
      <c r="F11" s="17">
        <f>IF(D11-Course!$C4&gt;2,Course!$C4+2,D11)</f>
        <v>5</v>
      </c>
      <c r="G11" s="2">
        <f>IF(H11&lt;0,0,H11)</f>
        <v>1</v>
      </c>
      <c r="H11" s="17">
        <f>2+VLOOKUP($B11,Course!$A$3:$D$21,3,FALSE)-E11</f>
        <v>1</v>
      </c>
      <c r="I11" s="1">
        <v>6</v>
      </c>
      <c r="J11" s="17">
        <f>IF(I11=10,10,I11-$M11)</f>
        <v>5</v>
      </c>
      <c r="K11" s="17">
        <f>IF(I11-Course!$G4&gt;2,Course!$G4+2,I11)</f>
        <v>5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0</v>
      </c>
      <c r="R11" s="17">
        <f>2+VLOOKUP($B11,Course!$E$3:$H$21,3,FALSE)-J11</f>
        <v>0</v>
      </c>
      <c r="S11" s="17"/>
      <c r="T11" s="17">
        <f>IF(OR(ISBLANK($D11),$D11&lt;=0),"",IF(Course!$C4=3,$D11,""))</f>
        <v>5</v>
      </c>
      <c r="U11" s="17">
        <f>IF(OR(ISBLANK($I11),$I11&lt;=0),"",IF(Course!$C4=3,$I11,""))</f>
        <v>6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IF(D12=10,10,D12-$C12)</f>
        <v>5</v>
      </c>
      <c r="F12" s="17">
        <f>IF(D12-Course!$C5&gt;2,Course!$C5+2,D12)</f>
        <v>6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9</v>
      </c>
      <c r="J12" s="17">
        <f t="shared" ref="J12:J28" si="2">IF(I12=10,10,I12-$M12)</f>
        <v>8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0</v>
      </c>
      <c r="R12" s="17">
        <f>2+VLOOKUP($B12,Course!$E$3:$H$21,3,FALSE)-J12</f>
        <v>-2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6</v>
      </c>
      <c r="W12" s="17">
        <f>IF(OR(ISBLANK($I12),$I12&lt;=0),"",IF(Course!$C5=4,$I12,""))</f>
        <v>9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6</v>
      </c>
      <c r="E13" s="17">
        <f t="shared" si="0"/>
        <v>5</v>
      </c>
      <c r="F13" s="17">
        <f>IF(D13-Course!$C6&gt;2,Course!$C6+2,D13)</f>
        <v>6</v>
      </c>
      <c r="G13" s="2">
        <f t="shared" si="1"/>
        <v>1</v>
      </c>
      <c r="H13" s="17">
        <f>2+VLOOKUP($B13,Course!$A$3:$D$21,3,FALSE)-E13</f>
        <v>1</v>
      </c>
      <c r="I13" s="1">
        <v>6</v>
      </c>
      <c r="J13" s="17">
        <f t="shared" si="2"/>
        <v>5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1</v>
      </c>
      <c r="R13" s="17">
        <f>2+VLOOKUP($B13,Course!$E$3:$H$21,3,FALSE)-J13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3</v>
      </c>
      <c r="J14" s="17">
        <f t="shared" si="2"/>
        <v>2</v>
      </c>
      <c r="K14" s="17">
        <f>IF(I14-Course!$G7&gt;2,Course!$G7+2,I14)</f>
        <v>3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3</v>
      </c>
      <c r="R14" s="17">
        <f>2+VLOOKUP($B14,Course!$E$3:$H$21,3,FALSE)-J14</f>
        <v>3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3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2</v>
      </c>
      <c r="D15" s="1">
        <v>8</v>
      </c>
      <c r="E15" s="17">
        <f t="shared" si="0"/>
        <v>6</v>
      </c>
      <c r="F15" s="17">
        <f>IF(D15-Course!$C8&gt;2,Course!$C8+2,D15)</f>
        <v>7</v>
      </c>
      <c r="G15" s="2">
        <f t="shared" si="1"/>
        <v>1</v>
      </c>
      <c r="H15" s="17">
        <f>2+VLOOKUP($B15,Course!$A$3:$D$21,3,FALSE)-E15</f>
        <v>1</v>
      </c>
      <c r="I15" s="1">
        <v>8</v>
      </c>
      <c r="J15" s="17">
        <f t="shared" si="2"/>
        <v>6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2</v>
      </c>
      <c r="N15" s="17"/>
      <c r="O15" s="17">
        <f>Course!C8</f>
        <v>5</v>
      </c>
      <c r="P15" s="17"/>
      <c r="Q15" s="2">
        <f t="shared" si="3"/>
        <v>1</v>
      </c>
      <c r="R15" s="17">
        <f>2+VLOOKUP($B15,Course!$E$3:$H$21,3,FALSE)-J15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8</v>
      </c>
      <c r="Y15" s="17">
        <f>IF(OR(ISBLANK($I15),$I15&lt;=0),"",IF(Course!$C8=5,$I15,""))</f>
        <v>8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6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7</v>
      </c>
      <c r="J16" s="17">
        <f t="shared" si="2"/>
        <v>6</v>
      </c>
      <c r="K16" s="17">
        <f>IF(I16-Course!$G9&gt;2,Course!$G9+2,I16)</f>
        <v>6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0</v>
      </c>
      <c r="R16" s="17">
        <f>2+VLOOKUP($B16,Course!$E$3:$H$21,3,FALSE)-J16</f>
        <v>0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7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3</v>
      </c>
      <c r="E17" s="17">
        <f t="shared" si="0"/>
        <v>1</v>
      </c>
      <c r="F17" s="17">
        <f>IF(D17-Course!$C10&gt;2,Course!$C10+2,D17)</f>
        <v>3</v>
      </c>
      <c r="G17" s="2">
        <f t="shared" si="1"/>
        <v>4</v>
      </c>
      <c r="H17" s="17">
        <f>2+VLOOKUP($B17,Course!$A$3:$D$21,3,FALSE)-E17</f>
        <v>4</v>
      </c>
      <c r="I17" s="1">
        <v>4</v>
      </c>
      <c r="J17" s="17">
        <f t="shared" si="2"/>
        <v>2</v>
      </c>
      <c r="K17" s="17">
        <f>IF(I17-Course!$G10&gt;2,Course!$G10+2,I17)</f>
        <v>4</v>
      </c>
      <c r="L17" s="17"/>
      <c r="M17" s="17">
        <f>QUOTIENT($G$5,18)+IF(VLOOKUP($B17,Course!$E$3:$H$21,4,FALSE)&lt;=MOD($G$5,18),1,0)</f>
        <v>2</v>
      </c>
      <c r="N17" s="17"/>
      <c r="O17" s="17">
        <f>Course!C10</f>
        <v>3</v>
      </c>
      <c r="P17" s="17"/>
      <c r="Q17" s="2">
        <f t="shared" si="3"/>
        <v>3</v>
      </c>
      <c r="R17" s="17">
        <f>2+VLOOKUP($B17,Course!$E$3:$H$21,3,FALSE)-J17</f>
        <v>3</v>
      </c>
      <c r="S17" s="17"/>
      <c r="T17" s="17">
        <f>IF(OR(ISBLANK($D17),$D17&lt;=0),"",IF(Course!$C10=3,$D17,""))</f>
        <v>3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5</v>
      </c>
      <c r="E18" s="17">
        <f t="shared" si="0"/>
        <v>3</v>
      </c>
      <c r="F18" s="17">
        <f>IF(D18-Course!$C11&gt;2,Course!$C11+2,D18)</f>
        <v>5</v>
      </c>
      <c r="G18" s="2">
        <f t="shared" si="1"/>
        <v>3</v>
      </c>
      <c r="H18" s="17">
        <f>2+VLOOKUP($B18,Course!$A$3:$D$21,3,FALSE)-E18</f>
        <v>3</v>
      </c>
      <c r="I18" s="1">
        <v>6</v>
      </c>
      <c r="J18" s="17">
        <f t="shared" si="2"/>
        <v>4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2</v>
      </c>
      <c r="R18" s="17">
        <f>2+VLOOKUP($B18,Course!$E$3:$H$21,3,FALSE)-J18</f>
        <v>2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5</v>
      </c>
      <c r="W18" s="17">
        <f>IF(OR(ISBLANK($I18),$I18&lt;=0),"",IF(Course!$C11=4,$I18,""))</f>
        <v>6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6</v>
      </c>
      <c r="E19" s="17">
        <f t="shared" si="0"/>
        <v>4</v>
      </c>
      <c r="F19" s="17">
        <f>IF(D19-Course!$C12&gt;2,Course!$C12+2,D19)</f>
        <v>6</v>
      </c>
      <c r="G19" s="2">
        <f t="shared" si="1"/>
        <v>2</v>
      </c>
      <c r="H19" s="17">
        <f>2+VLOOKUP($B19,Course!$A$3:$D$21,3,FALSE)-E19</f>
        <v>2</v>
      </c>
      <c r="I19" s="1">
        <v>5</v>
      </c>
      <c r="J19" s="17">
        <f t="shared" si="2"/>
        <v>3</v>
      </c>
      <c r="K19" s="17">
        <f>IF(I19-Course!$G12&gt;2,Course!$G12+2,I19)</f>
        <v>5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3</v>
      </c>
      <c r="R19" s="17">
        <f>2+VLOOKUP($B19,Course!$E$3:$H$21,3,FALSE)-J19</f>
        <v>3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6</v>
      </c>
      <c r="W19" s="17">
        <f>IF(OR(ISBLANK($I19),$I19&lt;=0),"",IF(Course!$C12=4,$I19,""))</f>
        <v>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7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8</v>
      </c>
      <c r="J20" s="17">
        <f t="shared" si="2"/>
        <v>6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0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7</v>
      </c>
      <c r="E21" s="17">
        <f t="shared" si="0"/>
        <v>6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0</v>
      </c>
      <c r="I21" s="1">
        <v>7</v>
      </c>
      <c r="J21" s="17">
        <f t="shared" si="2"/>
        <v>6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0</v>
      </c>
      <c r="R21" s="17">
        <f>2+VLOOKUP($B21,Course!$E$3:$H$21,3,FALSE)-J21</f>
        <v>0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7</v>
      </c>
      <c r="W21" s="17">
        <f>IF(OR(ISBLANK($I21),$I21&lt;=0),"",IF(Course!$C14=4,$I21,""))</f>
        <v>7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7</v>
      </c>
      <c r="E22" s="17">
        <f t="shared" si="0"/>
        <v>6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0</v>
      </c>
      <c r="I22" s="1">
        <v>7</v>
      </c>
      <c r="J22" s="17">
        <f t="shared" si="2"/>
        <v>6</v>
      </c>
      <c r="K22" s="17">
        <f>IF(I22-Course!$G15&gt;2,Course!$G15+2,I22)</f>
        <v>6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0</v>
      </c>
      <c r="R22" s="17">
        <f>2+VLOOKUP($B22,Course!$E$3:$H$21,3,FALSE)-J22</f>
        <v>0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7</v>
      </c>
      <c r="W22" s="17">
        <f>IF(OR(ISBLANK($I22),$I22&lt;=0),"",IF(Course!$C15=4,$I22,""))</f>
        <v>7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2</v>
      </c>
      <c r="D23" s="1">
        <v>6</v>
      </c>
      <c r="E23" s="17">
        <f t="shared" si="0"/>
        <v>4</v>
      </c>
      <c r="F23" s="17">
        <f>IF(D23-Course!$C16&gt;2,Course!$C16+2,D23)</f>
        <v>5</v>
      </c>
      <c r="G23" s="2">
        <f t="shared" si="1"/>
        <v>1</v>
      </c>
      <c r="H23" s="17">
        <f>2+VLOOKUP($B23,Course!$A$3:$D$21,3,FALSE)-E23</f>
        <v>1</v>
      </c>
      <c r="I23" s="1">
        <v>5</v>
      </c>
      <c r="J23" s="17">
        <f t="shared" si="2"/>
        <v>3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2</v>
      </c>
      <c r="N23" s="17"/>
      <c r="O23" s="17">
        <f>Course!C16</f>
        <v>3</v>
      </c>
      <c r="P23" s="17"/>
      <c r="Q23" s="2">
        <f t="shared" si="3"/>
        <v>2</v>
      </c>
      <c r="R23" s="17">
        <f>2+VLOOKUP($B23,Course!$E$3:$H$21,3,FALSE)-J23</f>
        <v>2</v>
      </c>
      <c r="S23" s="17"/>
      <c r="T23" s="17">
        <f>IF(OR(ISBLANK($D23),$D23&lt;=0),"",IF(Course!$C16=3,$D23,""))</f>
        <v>6</v>
      </c>
      <c r="U23" s="17">
        <f>IF(OR(ISBLANK($I23),$I23&lt;=0),"",IF(Course!$C16=3,$I23,""))</f>
        <v>5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7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8</v>
      </c>
      <c r="J24" s="17">
        <f t="shared" si="2"/>
        <v>6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0</v>
      </c>
      <c r="R24" s="17">
        <f>2+VLOOKUP($B24,Course!$E$3:$H$21,3,FALSE)-J24</f>
        <v>0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8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2</v>
      </c>
      <c r="D25" s="1">
        <v>8</v>
      </c>
      <c r="E25" s="17">
        <f t="shared" si="0"/>
        <v>6</v>
      </c>
      <c r="F25" s="17">
        <f>IF(D25-Course!$C18&gt;2,Course!$C18+2,D25)</f>
        <v>6</v>
      </c>
      <c r="G25" s="2">
        <f t="shared" si="1"/>
        <v>0</v>
      </c>
      <c r="H25" s="17">
        <f>2+VLOOKUP($B25,Course!$A$3:$D$21,3,FALSE)-E25</f>
        <v>0</v>
      </c>
      <c r="I25" s="1">
        <v>5</v>
      </c>
      <c r="J25" s="17">
        <f t="shared" si="2"/>
        <v>3</v>
      </c>
      <c r="K25" s="17">
        <f>IF(I25-Course!$G18&gt;2,Course!$G18+2,I25)</f>
        <v>5</v>
      </c>
      <c r="L25" s="17"/>
      <c r="M25" s="17">
        <f>QUOTIENT($G$5,18)+IF(VLOOKUP($B25,Course!$E$3:$H$21,4,FALSE)&lt;=MOD($G$5,18),1,0)</f>
        <v>2</v>
      </c>
      <c r="N25" s="17"/>
      <c r="O25" s="17">
        <f>Course!C18</f>
        <v>4</v>
      </c>
      <c r="P25" s="17"/>
      <c r="Q25" s="2">
        <f t="shared" si="3"/>
        <v>3</v>
      </c>
      <c r="R25" s="17">
        <f>2+VLOOKUP($B25,Course!$E$3:$H$21,3,FALSE)-J25</f>
        <v>3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8</v>
      </c>
      <c r="W25" s="17">
        <f>IF(OR(ISBLANK($I25),$I25&lt;=0),"",IF(Course!$C18=4,$I25,""))</f>
        <v>5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5</v>
      </c>
      <c r="E26" s="17">
        <f t="shared" si="0"/>
        <v>3</v>
      </c>
      <c r="F26" s="17">
        <f>IF(D26-Course!$C19&gt;2,Course!$C19+2,D26)</f>
        <v>5</v>
      </c>
      <c r="G26" s="2">
        <f t="shared" si="1"/>
        <v>3</v>
      </c>
      <c r="H26" s="17">
        <f>2+VLOOKUP($B26,Course!$A$3:$D$21,3,FALSE)-E26</f>
        <v>3</v>
      </c>
      <c r="I26" s="1">
        <v>7</v>
      </c>
      <c r="J26" s="17">
        <f t="shared" si="2"/>
        <v>5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1</v>
      </c>
      <c r="R26" s="17">
        <f>2+VLOOKUP($B26,Course!$E$3:$H$21,3,FALSE)-J26</f>
        <v>1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5</v>
      </c>
      <c r="W26" s="17">
        <f>IF(OR(ISBLANK($I26),$I26&lt;=0),"",IF(Course!$C19=4,$I26,""))</f>
        <v>7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6</v>
      </c>
      <c r="E27" s="17">
        <f t="shared" si="0"/>
        <v>5</v>
      </c>
      <c r="F27" s="17">
        <f>IF(D27-Course!$C20&gt;2,Course!$C20+2,D27)</f>
        <v>6</v>
      </c>
      <c r="G27" s="2">
        <f t="shared" si="1"/>
        <v>1</v>
      </c>
      <c r="H27" s="17">
        <f>2+VLOOKUP($B27,Course!$A$3:$D$21,3,FALSE)-E27</f>
        <v>1</v>
      </c>
      <c r="I27" s="1">
        <v>5</v>
      </c>
      <c r="J27" s="17">
        <f t="shared" si="2"/>
        <v>4</v>
      </c>
      <c r="K27" s="17">
        <f>IF(I27-Course!$G20&gt;2,Course!$G20+2,I27)</f>
        <v>5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2</v>
      </c>
      <c r="R27" s="17">
        <f>2+VLOOKUP($B27,Course!$E$3:$H$21,3,FALSE)-J27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6</v>
      </c>
      <c r="W27" s="17">
        <f>IF(OR(ISBLANK($I27),$I27&lt;=0),"",IF(Course!$C20=4,$I27,""))</f>
        <v>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8</v>
      </c>
      <c r="E28" s="17">
        <f t="shared" si="0"/>
        <v>6</v>
      </c>
      <c r="F28" s="17">
        <f>IF(D28-Course!$C21&gt;2,Course!$C21+2,D28)</f>
        <v>7</v>
      </c>
      <c r="G28" s="2">
        <f t="shared" si="1"/>
        <v>1</v>
      </c>
      <c r="H28" s="17">
        <f>2+VLOOKUP($B28,Course!$A$3:$D$21,3,FALSE)-E28</f>
        <v>1</v>
      </c>
      <c r="I28" s="1">
        <v>7</v>
      </c>
      <c r="J28" s="17">
        <f t="shared" si="2"/>
        <v>5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2</v>
      </c>
      <c r="R28" s="17">
        <f>2+VLOOKUP($B28,Course!$E$3:$H$21,3,FALSE)-J28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8</v>
      </c>
      <c r="Y28" s="17">
        <f>IF(OR(ISBLANK($I28),$I28&lt;=0),"",IF(Course!$C21=5,$I28,""))</f>
        <v>7</v>
      </c>
    </row>
    <row r="29" spans="2:25" ht="14.4" x14ac:dyDescent="0.3">
      <c r="B29" s="41" t="s">
        <v>2</v>
      </c>
      <c r="C29" s="42"/>
      <c r="D29" s="42">
        <f>SUM(D11:D28)</f>
        <v>111</v>
      </c>
      <c r="E29" s="42">
        <f>SUM(E11:E28)</f>
        <v>83</v>
      </c>
      <c r="F29" s="42">
        <f>SUM(F11:F28)</f>
        <v>102</v>
      </c>
      <c r="G29" s="41">
        <f t="shared" ref="G29:R29" si="4">SUM(G11:G28)</f>
        <v>23</v>
      </c>
      <c r="H29" s="42">
        <f t="shared" si="4"/>
        <v>23</v>
      </c>
      <c r="I29" s="42">
        <f t="shared" si="4"/>
        <v>113</v>
      </c>
      <c r="J29" s="42">
        <f t="shared" si="4"/>
        <v>85</v>
      </c>
      <c r="K29" s="42">
        <f t="shared" si="4"/>
        <v>100</v>
      </c>
      <c r="L29" s="42"/>
      <c r="M29" s="42"/>
      <c r="N29" s="42"/>
      <c r="O29" s="42"/>
      <c r="P29" s="42"/>
      <c r="Q29" s="41">
        <f t="shared" si="4"/>
        <v>23</v>
      </c>
      <c r="R29" s="42">
        <f t="shared" si="4"/>
        <v>21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46</v>
      </c>
      <c r="R30" s="41">
        <f>R29+H29</f>
        <v>44</v>
      </c>
      <c r="S30" s="41">
        <f>Q30+R30/1000</f>
        <v>46.043999999999997</v>
      </c>
      <c r="T30" s="41"/>
      <c r="U30" s="41">
        <f>AVERAGE(T11:U29)</f>
        <v>4.625</v>
      </c>
      <c r="V30" s="41"/>
      <c r="W30" s="41">
        <f t="shared" ref="W30:Y30" si="5">AVERAGE(V11:W29)</f>
        <v>6.5</v>
      </c>
      <c r="X30" s="41"/>
      <c r="Y30" s="41">
        <f t="shared" si="5"/>
        <v>7.75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27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34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32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53">
    <tabColor theme="7" tint="0.59999389629810485"/>
  </sheetPr>
  <dimension ref="A1:Z33"/>
  <sheetViews>
    <sheetView zoomScaleNormal="100" workbookViewId="0">
      <selection activeCell="Q28" sqref="Q28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Rich B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24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4</v>
      </c>
      <c r="E11" s="17">
        <f>IF(D11=10,10,D11-$C11)</f>
        <v>3</v>
      </c>
      <c r="F11" s="17">
        <f>IF(D11-Course!$C4&gt;2,Course!$C4+2,D11)</f>
        <v>4</v>
      </c>
      <c r="G11" s="2">
        <f>IF(H11&lt;0,0,H11)</f>
        <v>2</v>
      </c>
      <c r="H11" s="17">
        <f>2+VLOOKUP($B11,Course!$A$3:$D$21,3,FALSE)-E11</f>
        <v>2</v>
      </c>
      <c r="I11" s="1">
        <v>4</v>
      </c>
      <c r="J11" s="17">
        <f>IF(I11=10,10,I11-$M11)</f>
        <v>3</v>
      </c>
      <c r="K11" s="17">
        <f>IF(I11-Course!$G4&gt;2,Course!$G4+2,I11)</f>
        <v>4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2</v>
      </c>
      <c r="R11" s="17">
        <f>2+VLOOKUP($B11,Course!$E$3:$H$21,3,FALSE)-J11</f>
        <v>2</v>
      </c>
      <c r="S11" s="17"/>
      <c r="T11" s="17">
        <f>IF(OR(ISBLANK($D11),$D11&lt;=0),"",IF(Course!$C4=3,$D11,""))</f>
        <v>4</v>
      </c>
      <c r="U11" s="17">
        <f>IF(OR(ISBLANK($I11),$I11&lt;=0),"",IF(Course!$C4=3,$I11,""))</f>
        <v>4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8</v>
      </c>
      <c r="E12" s="17">
        <f t="shared" ref="E12:E28" si="0">IF(D12=10,10,D12-$C12)</f>
        <v>7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-1</v>
      </c>
      <c r="I12" s="1">
        <v>6</v>
      </c>
      <c r="J12" s="17">
        <f t="shared" ref="J12:J28" si="2">IF(I12=10,10,I12-$M12)</f>
        <v>5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1</v>
      </c>
      <c r="R12" s="17">
        <f>2+VLOOKUP($B12,Course!$E$3:$H$21,3,FALSE)-J12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8</v>
      </c>
      <c r="W12" s="17">
        <f>IF(OR(ISBLANK($I12),$I12&lt;=0),"",IF(Course!$C5=4,$I12,""))</f>
        <v>6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4</v>
      </c>
      <c r="E13" s="17">
        <f t="shared" si="0"/>
        <v>3</v>
      </c>
      <c r="F13" s="17">
        <f>IF(D13-Course!$C6&gt;2,Course!$C6+2,D13)</f>
        <v>4</v>
      </c>
      <c r="G13" s="2">
        <f t="shared" si="1"/>
        <v>3</v>
      </c>
      <c r="H13" s="17">
        <f>2+VLOOKUP($B13,Course!$A$3:$D$21,3,FALSE)-E13</f>
        <v>3</v>
      </c>
      <c r="I13" s="1">
        <v>4</v>
      </c>
      <c r="J13" s="17">
        <f t="shared" si="2"/>
        <v>3</v>
      </c>
      <c r="K13" s="17">
        <f>IF(I13-Course!$G6&gt;2,Course!$G6+2,I13)</f>
        <v>4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3</v>
      </c>
      <c r="R13" s="17">
        <f>2+VLOOKUP($B13,Course!$E$3:$H$21,3,FALSE)-J13</f>
        <v>3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4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10</v>
      </c>
      <c r="J14" s="17">
        <f t="shared" si="2"/>
        <v>10</v>
      </c>
      <c r="K14" s="17">
        <f>IF(I14-Course!$G7&gt;2,Course!$G7+2,I14)</f>
        <v>5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0</v>
      </c>
      <c r="R14" s="17">
        <f>2+VLOOKUP($B14,Course!$E$3:$H$21,3,FALSE)-J14</f>
        <v>-5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10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10</v>
      </c>
      <c r="E15" s="17">
        <f t="shared" si="0"/>
        <v>10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-3</v>
      </c>
      <c r="I15" s="1">
        <v>7</v>
      </c>
      <c r="J15" s="17">
        <f t="shared" si="2"/>
        <v>6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1</v>
      </c>
      <c r="R15" s="17">
        <f>2+VLOOKUP($B15,Course!$E$3:$H$21,3,FALSE)-J15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10</v>
      </c>
      <c r="Y15" s="17">
        <f>IF(OR(ISBLANK($I15),$I15&lt;=0),"",IF(Course!$C8=5,$I15,""))</f>
        <v>7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4</v>
      </c>
      <c r="E16" s="17">
        <f t="shared" si="0"/>
        <v>3</v>
      </c>
      <c r="F16" s="17">
        <f>IF(D16-Course!$C9&gt;2,Course!$C9+2,D16)</f>
        <v>4</v>
      </c>
      <c r="G16" s="2">
        <f t="shared" si="1"/>
        <v>3</v>
      </c>
      <c r="H16" s="17">
        <f>2+VLOOKUP($B16,Course!$A$3:$D$21,3,FALSE)-E16</f>
        <v>3</v>
      </c>
      <c r="I16" s="1">
        <v>6</v>
      </c>
      <c r="J16" s="17">
        <f t="shared" si="2"/>
        <v>5</v>
      </c>
      <c r="K16" s="17">
        <f>IF(I16-Course!$G9&gt;2,Course!$G9+2,I16)</f>
        <v>6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1</v>
      </c>
      <c r="R16" s="17">
        <f>2+VLOOKUP($B16,Course!$E$3:$H$21,3,FALSE)-J16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4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4</v>
      </c>
      <c r="E17" s="17">
        <f t="shared" si="0"/>
        <v>3</v>
      </c>
      <c r="F17" s="17">
        <f>IF(D17-Course!$C10&gt;2,Course!$C10+2,D17)</f>
        <v>4</v>
      </c>
      <c r="G17" s="2">
        <f t="shared" si="1"/>
        <v>2</v>
      </c>
      <c r="H17" s="17">
        <f>2+VLOOKUP($B17,Course!$A$3:$D$21,3,FALSE)-E17</f>
        <v>2</v>
      </c>
      <c r="I17" s="1">
        <v>4</v>
      </c>
      <c r="J17" s="17">
        <f t="shared" si="2"/>
        <v>3</v>
      </c>
      <c r="K17" s="17">
        <f>IF(I17-Course!$G10&gt;2,Course!$G10+2,I17)</f>
        <v>4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2</v>
      </c>
      <c r="R17" s="17">
        <f>2+VLOOKUP($B17,Course!$E$3:$H$21,3,FALSE)-J17</f>
        <v>2</v>
      </c>
      <c r="S17" s="17"/>
      <c r="T17" s="17">
        <f>IF(OR(ISBLANK($D17),$D17&lt;=0),"",IF(Course!$C10=3,$D17,""))</f>
        <v>4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6</v>
      </c>
      <c r="G18" s="2">
        <f t="shared" si="1"/>
        <v>2</v>
      </c>
      <c r="H18" s="17">
        <f>2+VLOOKUP($B18,Course!$A$3:$D$21,3,FALSE)-E18</f>
        <v>2</v>
      </c>
      <c r="I18" s="1">
        <v>6</v>
      </c>
      <c r="J18" s="17">
        <f t="shared" si="2"/>
        <v>4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2</v>
      </c>
      <c r="R18" s="17">
        <f>2+VLOOKUP($B18,Course!$E$3:$H$21,3,FALSE)-J18</f>
        <v>2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6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10</v>
      </c>
      <c r="E19" s="17">
        <f t="shared" si="0"/>
        <v>10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-4</v>
      </c>
      <c r="I19" s="1">
        <v>8</v>
      </c>
      <c r="J19" s="17">
        <f t="shared" si="2"/>
        <v>6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0</v>
      </c>
      <c r="R19" s="17">
        <f>2+VLOOKUP($B19,Course!$E$3:$H$21,3,FALSE)-J19</f>
        <v>0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10</v>
      </c>
      <c r="W19" s="17">
        <f>IF(OR(ISBLANK($I19),$I19&lt;=0),"",IF(Course!$C12=4,$I19,""))</f>
        <v>8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7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5</v>
      </c>
      <c r="J20" s="17">
        <f t="shared" si="2"/>
        <v>3</v>
      </c>
      <c r="K20" s="17">
        <f>IF(I20-Course!$G13&gt;2,Course!$G13+2,I20)</f>
        <v>5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3</v>
      </c>
      <c r="R20" s="17">
        <f>2+VLOOKUP($B20,Course!$E$3:$H$21,3,FALSE)-J20</f>
        <v>3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7</v>
      </c>
      <c r="E21" s="17">
        <f t="shared" si="0"/>
        <v>6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0</v>
      </c>
      <c r="I21" s="1">
        <v>5</v>
      </c>
      <c r="J21" s="17">
        <f t="shared" si="2"/>
        <v>4</v>
      </c>
      <c r="K21" s="17">
        <f>IF(I21-Course!$G14&gt;2,Course!$G14+2,I21)</f>
        <v>5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2</v>
      </c>
      <c r="R21" s="17">
        <f>2+VLOOKUP($B21,Course!$E$3:$H$21,3,FALSE)-J21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7</v>
      </c>
      <c r="W21" s="17">
        <f>IF(OR(ISBLANK($I21),$I21&lt;=0),"",IF(Course!$C14=4,$I21,""))</f>
        <v>5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7</v>
      </c>
      <c r="E22" s="17">
        <f t="shared" si="0"/>
        <v>6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0</v>
      </c>
      <c r="I22" s="1">
        <v>4</v>
      </c>
      <c r="J22" s="17">
        <f t="shared" si="2"/>
        <v>3</v>
      </c>
      <c r="K22" s="17">
        <f>IF(I22-Course!$G15&gt;2,Course!$G15+2,I22)</f>
        <v>4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3</v>
      </c>
      <c r="R22" s="17">
        <f>2+VLOOKUP($B22,Course!$E$3:$H$21,3,FALSE)-J22</f>
        <v>3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7</v>
      </c>
      <c r="W22" s="17">
        <f>IF(OR(ISBLANK($I22),$I22&lt;=0),"",IF(Course!$C15=4,$I22,""))</f>
        <v>4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4</v>
      </c>
      <c r="E23" s="17">
        <f t="shared" si="0"/>
        <v>3</v>
      </c>
      <c r="F23" s="17">
        <f>IF(D23-Course!$C16&gt;2,Course!$C16+2,D23)</f>
        <v>4</v>
      </c>
      <c r="G23" s="2">
        <f t="shared" si="1"/>
        <v>2</v>
      </c>
      <c r="H23" s="17">
        <f>2+VLOOKUP($B23,Course!$A$3:$D$21,3,FALSE)-E23</f>
        <v>2</v>
      </c>
      <c r="I23" s="1">
        <v>4</v>
      </c>
      <c r="J23" s="17">
        <f t="shared" si="2"/>
        <v>3</v>
      </c>
      <c r="K23" s="17">
        <f>IF(I23-Course!$G16&gt;2,Course!$G16+2,I23)</f>
        <v>4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2</v>
      </c>
      <c r="R23" s="17">
        <f>2+VLOOKUP($B23,Course!$E$3:$H$21,3,FALSE)-J23</f>
        <v>2</v>
      </c>
      <c r="S23" s="17"/>
      <c r="T23" s="17">
        <f>IF(OR(ISBLANK($D23),$D23&lt;=0),"",IF(Course!$C16=3,$D23,""))</f>
        <v>4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5</v>
      </c>
      <c r="E24" s="17">
        <f t="shared" si="0"/>
        <v>3</v>
      </c>
      <c r="F24" s="17">
        <f>IF(D24-Course!$C17&gt;2,Course!$C17+2,D24)</f>
        <v>5</v>
      </c>
      <c r="G24" s="2">
        <f t="shared" si="1"/>
        <v>3</v>
      </c>
      <c r="H24" s="17">
        <f>2+VLOOKUP($B24,Course!$A$3:$D$21,3,FALSE)-E24</f>
        <v>3</v>
      </c>
      <c r="I24" s="1">
        <v>6</v>
      </c>
      <c r="J24" s="17">
        <f t="shared" si="2"/>
        <v>4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5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7</v>
      </c>
      <c r="E25" s="17">
        <f t="shared" si="0"/>
        <v>6</v>
      </c>
      <c r="F25" s="17">
        <f>IF(D25-Course!$C18&gt;2,Course!$C18+2,D25)</f>
        <v>6</v>
      </c>
      <c r="G25" s="2">
        <f t="shared" si="1"/>
        <v>0</v>
      </c>
      <c r="H25" s="17">
        <f>2+VLOOKUP($B25,Course!$A$3:$D$21,3,FALSE)-E25</f>
        <v>0</v>
      </c>
      <c r="I25" s="1">
        <v>6</v>
      </c>
      <c r="J25" s="17">
        <f t="shared" si="2"/>
        <v>5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1</v>
      </c>
      <c r="R25" s="17">
        <f>2+VLOOKUP($B25,Course!$E$3:$H$21,3,FALSE)-J25</f>
        <v>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7</v>
      </c>
      <c r="W25" s="17">
        <f>IF(OR(ISBLANK($I25),$I25&lt;=0),"",IF(Course!$C18=4,$I25,""))</f>
        <v>6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6</v>
      </c>
      <c r="E26" s="17">
        <f t="shared" si="0"/>
        <v>4</v>
      </c>
      <c r="F26" s="17">
        <f>IF(D26-Course!$C19&gt;2,Course!$C19+2,D26)</f>
        <v>6</v>
      </c>
      <c r="G26" s="2">
        <f t="shared" si="1"/>
        <v>2</v>
      </c>
      <c r="H26" s="17">
        <f>2+VLOOKUP($B26,Course!$A$3:$D$21,3,FALSE)-E26</f>
        <v>2</v>
      </c>
      <c r="I26" s="1">
        <v>5</v>
      </c>
      <c r="J26" s="17">
        <f t="shared" si="2"/>
        <v>3</v>
      </c>
      <c r="K26" s="17">
        <f>IF(I26-Course!$G19&gt;2,Course!$G19+2,I26)</f>
        <v>5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3</v>
      </c>
      <c r="R26" s="17">
        <f>2+VLOOKUP($B26,Course!$E$3:$H$21,3,FALSE)-J26</f>
        <v>3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6</v>
      </c>
      <c r="W26" s="17">
        <f>IF(OR(ISBLANK($I26),$I26&lt;=0),"",IF(Course!$C19=4,$I26,""))</f>
        <v>5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4</v>
      </c>
      <c r="E27" s="17">
        <f t="shared" si="0"/>
        <v>3</v>
      </c>
      <c r="F27" s="17">
        <f>IF(D27-Course!$C20&gt;2,Course!$C20+2,D27)</f>
        <v>4</v>
      </c>
      <c r="G27" s="2">
        <f t="shared" si="1"/>
        <v>3</v>
      </c>
      <c r="H27" s="17">
        <f>2+VLOOKUP($B27,Course!$A$3:$D$21,3,FALSE)-E27</f>
        <v>3</v>
      </c>
      <c r="I27" s="1">
        <v>8</v>
      </c>
      <c r="J27" s="17">
        <f t="shared" si="2"/>
        <v>7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0</v>
      </c>
      <c r="R27" s="17">
        <f>2+VLOOKUP($B27,Course!$E$3:$H$21,3,FALSE)-J27</f>
        <v>-1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4</v>
      </c>
      <c r="W27" s="17">
        <f>IF(OR(ISBLANK($I27),$I27&lt;=0),"",IF(Course!$C20=4,$I27,""))</f>
        <v>8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5</v>
      </c>
      <c r="E28" s="17">
        <f t="shared" si="0"/>
        <v>3</v>
      </c>
      <c r="F28" s="17">
        <f>IF(D28-Course!$C21&gt;2,Course!$C21+2,D28)</f>
        <v>5</v>
      </c>
      <c r="G28" s="2">
        <f t="shared" si="1"/>
        <v>4</v>
      </c>
      <c r="H28" s="17">
        <f>2+VLOOKUP($B28,Course!$A$3:$D$21,3,FALSE)-E28</f>
        <v>4</v>
      </c>
      <c r="I28" s="1">
        <v>7</v>
      </c>
      <c r="J28" s="17">
        <f t="shared" si="2"/>
        <v>5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2</v>
      </c>
      <c r="R28" s="17">
        <f>2+VLOOKUP($B28,Course!$E$3:$H$21,3,FALSE)-J28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5</v>
      </c>
      <c r="Y28" s="17">
        <f>IF(OR(ISBLANK($I28),$I28&lt;=0),"",IF(Course!$C21=5,$I28,""))</f>
        <v>7</v>
      </c>
    </row>
    <row r="29" spans="2:25" ht="14.4" x14ac:dyDescent="0.3">
      <c r="B29" s="41" t="s">
        <v>2</v>
      </c>
      <c r="C29" s="42"/>
      <c r="D29" s="42">
        <f>SUM(D11:D28)</f>
        <v>107</v>
      </c>
      <c r="E29" s="42">
        <f>SUM(E11:E28)</f>
        <v>86</v>
      </c>
      <c r="F29" s="42">
        <f>SUM(F11:F28)</f>
        <v>94</v>
      </c>
      <c r="G29" s="41">
        <f t="shared" ref="G29:R29" si="4">SUM(G11:G28)</f>
        <v>28</v>
      </c>
      <c r="H29" s="42">
        <f t="shared" si="4"/>
        <v>20</v>
      </c>
      <c r="I29" s="42">
        <f t="shared" si="4"/>
        <v>105</v>
      </c>
      <c r="J29" s="42">
        <f t="shared" si="4"/>
        <v>82</v>
      </c>
      <c r="K29" s="42">
        <f t="shared" si="4"/>
        <v>96</v>
      </c>
      <c r="L29" s="42"/>
      <c r="M29" s="42"/>
      <c r="N29" s="42"/>
      <c r="O29" s="42"/>
      <c r="P29" s="42"/>
      <c r="Q29" s="41">
        <f t="shared" si="4"/>
        <v>30</v>
      </c>
      <c r="R29" s="42">
        <f t="shared" si="4"/>
        <v>24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58</v>
      </c>
      <c r="R30" s="41">
        <f>R29+H29</f>
        <v>44</v>
      </c>
      <c r="S30" s="41">
        <f>Q30+R30/1000</f>
        <v>58.043999999999997</v>
      </c>
      <c r="T30" s="41"/>
      <c r="U30" s="41">
        <f>AVERAGE(T11:U29)</f>
        <v>4.875</v>
      </c>
      <c r="V30" s="41"/>
      <c r="W30" s="41">
        <f t="shared" ref="W30:Y30" si="5">AVERAGE(V11:W29)</f>
        <v>6</v>
      </c>
      <c r="X30" s="41"/>
      <c r="Y30" s="41">
        <f t="shared" si="5"/>
        <v>7.25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26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28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41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Neil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22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6</v>
      </c>
      <c r="E11" s="17">
        <f>IF(D11=10,10,D11-$C11)</f>
        <v>5</v>
      </c>
      <c r="F11" s="17">
        <f>IF(D11-Course!$C4&gt;2,Course!$C4+2,D11)</f>
        <v>5</v>
      </c>
      <c r="G11" s="2">
        <f>IF(H11&lt;0,0,H11)</f>
        <v>0</v>
      </c>
      <c r="H11" s="17">
        <f>2+VLOOKUP($B11,Course!$A$3:$D$21,3,FALSE)-E11</f>
        <v>0</v>
      </c>
      <c r="I11" s="1">
        <v>3</v>
      </c>
      <c r="J11" s="17">
        <f>IF(I11=10,10,I11-$M11)</f>
        <v>2</v>
      </c>
      <c r="K11" s="17">
        <f>IF(I11-Course!$G4&gt;2,Course!$G4+2,I11)</f>
        <v>3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3</v>
      </c>
      <c r="R11" s="17">
        <f>2+VLOOKUP($B11,Course!$E$3:$H$21,3,FALSE)-J11</f>
        <v>3</v>
      </c>
      <c r="S11" s="17"/>
      <c r="T11" s="17">
        <f>IF(OR(ISBLANK($D11),$D11&lt;=0),"",IF(Course!$C4=3,$D11,""))</f>
        <v>6</v>
      </c>
      <c r="U11" s="17">
        <f>IF(OR(ISBLANK($I11),$I11&lt;=0),"",IF(Course!$C4=3,$I11,""))</f>
        <v>3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IF(D12=10,10,D12-$C12)</f>
        <v>5</v>
      </c>
      <c r="F12" s="17">
        <f>IF(D12-Course!$C5&gt;2,Course!$C5+2,D12)</f>
        <v>6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5</v>
      </c>
      <c r="J12" s="17">
        <f t="shared" ref="J12:J28" si="2">IF(I12=10,10,I12-$M12)</f>
        <v>4</v>
      </c>
      <c r="K12" s="17">
        <f>IF(I12-Course!$G5&gt;2,Course!$G5+2,I12)</f>
        <v>5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2</v>
      </c>
      <c r="R12" s="17">
        <f>2+VLOOKUP($B12,Course!$E$3:$H$21,3,FALSE)-J12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6</v>
      </c>
      <c r="W12" s="17">
        <f>IF(OR(ISBLANK($I12),$I12&lt;=0),"",IF(Course!$C5=4,$I12,""))</f>
        <v>5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4</v>
      </c>
      <c r="E13" s="17">
        <f t="shared" si="0"/>
        <v>3</v>
      </c>
      <c r="F13" s="17">
        <f>IF(D13-Course!$C6&gt;2,Course!$C6+2,D13)</f>
        <v>4</v>
      </c>
      <c r="G13" s="2">
        <f t="shared" si="1"/>
        <v>3</v>
      </c>
      <c r="H13" s="17">
        <f>2+VLOOKUP($B13,Course!$A$3:$D$21,3,FALSE)-E13</f>
        <v>3</v>
      </c>
      <c r="I13" s="1">
        <v>5</v>
      </c>
      <c r="J13" s="17">
        <f t="shared" si="2"/>
        <v>4</v>
      </c>
      <c r="K13" s="17">
        <f>IF(I13-Course!$G6&gt;2,Course!$G6+2,I13)</f>
        <v>5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2</v>
      </c>
      <c r="R13" s="17">
        <f>2+VLOOKUP($B13,Course!$E$3:$H$21,3,FALSE)-J13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4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3</v>
      </c>
      <c r="J14" s="17">
        <f t="shared" si="2"/>
        <v>2</v>
      </c>
      <c r="K14" s="17">
        <f>IF(I14-Course!$G7&gt;2,Course!$G7+2,I14)</f>
        <v>3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3</v>
      </c>
      <c r="R14" s="17">
        <f>2+VLOOKUP($B14,Course!$E$3:$H$21,3,FALSE)-J14</f>
        <v>3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3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6</v>
      </c>
      <c r="E15" s="17">
        <f t="shared" si="0"/>
        <v>5</v>
      </c>
      <c r="F15" s="17">
        <f>IF(D15-Course!$C8&gt;2,Course!$C8+2,D15)</f>
        <v>6</v>
      </c>
      <c r="G15" s="2">
        <f t="shared" si="1"/>
        <v>2</v>
      </c>
      <c r="H15" s="17">
        <f>2+VLOOKUP($B15,Course!$A$3:$D$21,3,FALSE)-E15</f>
        <v>2</v>
      </c>
      <c r="I15" s="1">
        <v>7</v>
      </c>
      <c r="J15" s="17">
        <f t="shared" si="2"/>
        <v>6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1</v>
      </c>
      <c r="R15" s="17">
        <f>2+VLOOKUP($B15,Course!$E$3:$H$21,3,FALSE)-J15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6</v>
      </c>
      <c r="Y15" s="17">
        <f>IF(OR(ISBLANK($I15),$I15&lt;=0),"",IF(Course!$C8=5,$I15,""))</f>
        <v>7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6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5</v>
      </c>
      <c r="J16" s="17">
        <f t="shared" si="2"/>
        <v>4</v>
      </c>
      <c r="K16" s="17">
        <f>IF(I16-Course!$G9&gt;2,Course!$G9+2,I16)</f>
        <v>5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2</v>
      </c>
      <c r="R16" s="17">
        <f>2+VLOOKUP($B16,Course!$E$3:$H$21,3,FALSE)-J16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4</v>
      </c>
      <c r="E17" s="17">
        <f t="shared" si="0"/>
        <v>3</v>
      </c>
      <c r="F17" s="17">
        <f>IF(D17-Course!$C10&gt;2,Course!$C10+2,D17)</f>
        <v>4</v>
      </c>
      <c r="G17" s="2">
        <f t="shared" si="1"/>
        <v>2</v>
      </c>
      <c r="H17" s="17">
        <f>2+VLOOKUP($B17,Course!$A$3:$D$21,3,FALSE)-E17</f>
        <v>2</v>
      </c>
      <c r="I17" s="1">
        <v>4</v>
      </c>
      <c r="J17" s="17">
        <f t="shared" si="2"/>
        <v>3</v>
      </c>
      <c r="K17" s="17">
        <f>IF(I17-Course!$G10&gt;2,Course!$G10+2,I17)</f>
        <v>4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2</v>
      </c>
      <c r="R17" s="17">
        <f>2+VLOOKUP($B17,Course!$E$3:$H$21,3,FALSE)-J17</f>
        <v>2</v>
      </c>
      <c r="S17" s="17"/>
      <c r="T17" s="17">
        <f>IF(OR(ISBLANK($D17),$D17&lt;=0),"",IF(Course!$C10=3,$D17,""))</f>
        <v>4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1</v>
      </c>
      <c r="D18" s="1">
        <v>6</v>
      </c>
      <c r="E18" s="17">
        <f t="shared" si="0"/>
        <v>5</v>
      </c>
      <c r="F18" s="17">
        <f>IF(D18-Course!$C11&gt;2,Course!$C11+2,D18)</f>
        <v>6</v>
      </c>
      <c r="G18" s="2">
        <f t="shared" si="1"/>
        <v>1</v>
      </c>
      <c r="H18" s="17">
        <f>2+VLOOKUP($B18,Course!$A$3:$D$21,3,FALSE)-E18</f>
        <v>1</v>
      </c>
      <c r="I18" s="1">
        <v>6</v>
      </c>
      <c r="J18" s="17">
        <f t="shared" si="2"/>
        <v>5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1</v>
      </c>
      <c r="N18" s="17"/>
      <c r="O18" s="17">
        <f>Course!C11</f>
        <v>4</v>
      </c>
      <c r="P18" s="17"/>
      <c r="Q18" s="2">
        <f t="shared" si="3"/>
        <v>1</v>
      </c>
      <c r="R18" s="17">
        <f>2+VLOOKUP($B18,Course!$E$3:$H$21,3,FALSE)-J18</f>
        <v>1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6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7</v>
      </c>
      <c r="E19" s="17">
        <f t="shared" si="0"/>
        <v>5</v>
      </c>
      <c r="F19" s="17">
        <f>IF(D19-Course!$C12&gt;2,Course!$C12+2,D19)</f>
        <v>6</v>
      </c>
      <c r="G19" s="2">
        <f t="shared" si="1"/>
        <v>1</v>
      </c>
      <c r="H19" s="17">
        <f>2+VLOOKUP($B19,Course!$A$3:$D$21,3,FALSE)-E19</f>
        <v>1</v>
      </c>
      <c r="I19" s="1">
        <v>5</v>
      </c>
      <c r="J19" s="17">
        <f t="shared" si="2"/>
        <v>3</v>
      </c>
      <c r="K19" s="17">
        <f>IF(I19-Course!$G12&gt;2,Course!$G12+2,I19)</f>
        <v>5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3</v>
      </c>
      <c r="R19" s="17">
        <f>2+VLOOKUP($B19,Course!$E$3:$H$21,3,FALSE)-J19</f>
        <v>3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7</v>
      </c>
      <c r="W19" s="17">
        <f>IF(OR(ISBLANK($I19),$I19&lt;=0),"",IF(Course!$C12=4,$I19,""))</f>
        <v>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7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5</v>
      </c>
      <c r="J20" s="17">
        <f t="shared" si="2"/>
        <v>3</v>
      </c>
      <c r="K20" s="17">
        <f>IF(I20-Course!$G13&gt;2,Course!$G13+2,I20)</f>
        <v>5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3</v>
      </c>
      <c r="R20" s="17">
        <f>2+VLOOKUP($B20,Course!$E$3:$H$21,3,FALSE)-J20</f>
        <v>3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6</v>
      </c>
      <c r="E21" s="17">
        <f t="shared" si="0"/>
        <v>5</v>
      </c>
      <c r="F21" s="17">
        <f>IF(D21-Course!$C14&gt;2,Course!$C14+2,D21)</f>
        <v>6</v>
      </c>
      <c r="G21" s="2">
        <f t="shared" si="1"/>
        <v>1</v>
      </c>
      <c r="H21" s="17">
        <f>2+VLOOKUP($B21,Course!$A$3:$D$21,3,FALSE)-E21</f>
        <v>1</v>
      </c>
      <c r="I21" s="1">
        <v>6</v>
      </c>
      <c r="J21" s="17">
        <f t="shared" si="2"/>
        <v>5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1</v>
      </c>
      <c r="R21" s="17">
        <f>2+VLOOKUP($B21,Course!$E$3:$H$21,3,FALSE)-J21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6</v>
      </c>
      <c r="W21" s="17">
        <f>IF(OR(ISBLANK($I21),$I21&lt;=0),"",IF(Course!$C14=4,$I21,""))</f>
        <v>6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5</v>
      </c>
      <c r="E22" s="17">
        <f t="shared" si="0"/>
        <v>4</v>
      </c>
      <c r="F22" s="17">
        <f>IF(D22-Course!$C15&gt;2,Course!$C15+2,D22)</f>
        <v>5</v>
      </c>
      <c r="G22" s="2">
        <f t="shared" si="1"/>
        <v>2</v>
      </c>
      <c r="H22" s="17">
        <f>2+VLOOKUP($B22,Course!$A$3:$D$21,3,FALSE)-E22</f>
        <v>2</v>
      </c>
      <c r="I22" s="1">
        <v>5</v>
      </c>
      <c r="J22" s="17">
        <f t="shared" si="2"/>
        <v>4</v>
      </c>
      <c r="K22" s="17">
        <f>IF(I22-Course!$G15&gt;2,Course!$G15+2,I22)</f>
        <v>5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2</v>
      </c>
      <c r="R22" s="17">
        <f>2+VLOOKUP($B22,Course!$E$3:$H$21,3,FALSE)-J22</f>
        <v>2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5</v>
      </c>
      <c r="W22" s="17">
        <f>IF(OR(ISBLANK($I22),$I22&lt;=0),"",IF(Course!$C15=4,$I22,""))</f>
        <v>5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4</v>
      </c>
      <c r="E23" s="17">
        <f t="shared" si="0"/>
        <v>3</v>
      </c>
      <c r="F23" s="17">
        <f>IF(D23-Course!$C16&gt;2,Course!$C16+2,D23)</f>
        <v>4</v>
      </c>
      <c r="G23" s="2">
        <f t="shared" si="1"/>
        <v>2</v>
      </c>
      <c r="H23" s="17">
        <f>2+VLOOKUP($B23,Course!$A$3:$D$21,3,FALSE)-E23</f>
        <v>2</v>
      </c>
      <c r="I23" s="1">
        <v>4</v>
      </c>
      <c r="J23" s="17">
        <f t="shared" si="2"/>
        <v>3</v>
      </c>
      <c r="K23" s="17">
        <f>IF(I23-Course!$G16&gt;2,Course!$G16+2,I23)</f>
        <v>4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2</v>
      </c>
      <c r="R23" s="17">
        <f>2+VLOOKUP($B23,Course!$E$3:$H$21,3,FALSE)-J23</f>
        <v>2</v>
      </c>
      <c r="S23" s="17"/>
      <c r="T23" s="17">
        <f>IF(OR(ISBLANK($D23),$D23&lt;=0),"",IF(Course!$C16=3,$D23,""))</f>
        <v>4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1</v>
      </c>
      <c r="D24" s="1">
        <v>7</v>
      </c>
      <c r="E24" s="17">
        <f t="shared" si="0"/>
        <v>6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0</v>
      </c>
      <c r="I24" s="1">
        <v>5</v>
      </c>
      <c r="J24" s="17">
        <f t="shared" si="2"/>
        <v>4</v>
      </c>
      <c r="K24" s="17">
        <f>IF(I24-Course!$G17&gt;2,Course!$G17+2,I24)</f>
        <v>5</v>
      </c>
      <c r="L24" s="17"/>
      <c r="M24" s="17">
        <f>QUOTIENT($G$5,18)+IF(VLOOKUP($B24,Course!$E$3:$H$21,4,FALSE)&lt;=MOD($G$5,18),1,0)</f>
        <v>1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8</v>
      </c>
      <c r="E25" s="17">
        <f t="shared" si="0"/>
        <v>7</v>
      </c>
      <c r="F25" s="17">
        <f>IF(D25-Course!$C18&gt;2,Course!$C18+2,D25)</f>
        <v>6</v>
      </c>
      <c r="G25" s="2">
        <f t="shared" si="1"/>
        <v>0</v>
      </c>
      <c r="H25" s="17">
        <f>2+VLOOKUP($B25,Course!$A$3:$D$21,3,FALSE)-E25</f>
        <v>-1</v>
      </c>
      <c r="I25" s="1">
        <v>8</v>
      </c>
      <c r="J25" s="17">
        <f t="shared" si="2"/>
        <v>7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0</v>
      </c>
      <c r="R25" s="17">
        <f>2+VLOOKUP($B25,Course!$E$3:$H$21,3,FALSE)-J25</f>
        <v>-1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8</v>
      </c>
      <c r="W25" s="17">
        <f>IF(OR(ISBLANK($I25),$I25&lt;=0),"",IF(Course!$C18=4,$I25,""))</f>
        <v>8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6</v>
      </c>
      <c r="E26" s="17">
        <f t="shared" si="0"/>
        <v>4</v>
      </c>
      <c r="F26" s="17">
        <f>IF(D26-Course!$C19&gt;2,Course!$C19+2,D26)</f>
        <v>6</v>
      </c>
      <c r="G26" s="2">
        <f t="shared" si="1"/>
        <v>2</v>
      </c>
      <c r="H26" s="17">
        <f>2+VLOOKUP($B26,Course!$A$3:$D$21,3,FALSE)-E26</f>
        <v>2</v>
      </c>
      <c r="I26" s="1">
        <v>6</v>
      </c>
      <c r="J26" s="17">
        <f t="shared" si="2"/>
        <v>4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2</v>
      </c>
      <c r="R26" s="17">
        <f>2+VLOOKUP($B26,Course!$E$3:$H$21,3,FALSE)-J26</f>
        <v>2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6</v>
      </c>
      <c r="W26" s="17">
        <f>IF(OR(ISBLANK($I26),$I26&lt;=0),"",IF(Course!$C19=4,$I26,""))</f>
        <v>6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8</v>
      </c>
      <c r="E27" s="17">
        <f t="shared" si="0"/>
        <v>7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-1</v>
      </c>
      <c r="I27" s="1">
        <v>5</v>
      </c>
      <c r="J27" s="17">
        <f t="shared" si="2"/>
        <v>4</v>
      </c>
      <c r="K27" s="17">
        <f>IF(I27-Course!$G20&gt;2,Course!$G20+2,I27)</f>
        <v>5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2</v>
      </c>
      <c r="R27" s="17">
        <f>2+VLOOKUP($B27,Course!$E$3:$H$21,3,FALSE)-J27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8</v>
      </c>
      <c r="W27" s="17">
        <f>IF(OR(ISBLANK($I27),$I27&lt;=0),"",IF(Course!$C20=4,$I27,""))</f>
        <v>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10</v>
      </c>
      <c r="E28" s="17">
        <f t="shared" si="0"/>
        <v>10</v>
      </c>
      <c r="F28" s="17">
        <f>IF(D28-Course!$C21&gt;2,Course!$C21+2,D28)</f>
        <v>7</v>
      </c>
      <c r="G28" s="2">
        <f t="shared" si="1"/>
        <v>0</v>
      </c>
      <c r="H28" s="17">
        <f>2+VLOOKUP($B28,Course!$A$3:$D$21,3,FALSE)-E28</f>
        <v>-3</v>
      </c>
      <c r="I28" s="1">
        <v>9</v>
      </c>
      <c r="J28" s="17">
        <f t="shared" si="2"/>
        <v>7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0</v>
      </c>
      <c r="R28" s="17">
        <f>2+VLOOKUP($B28,Course!$E$3:$H$21,3,FALSE)-J28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10</v>
      </c>
      <c r="Y28" s="17">
        <f>IF(OR(ISBLANK($I28),$I28&lt;=0),"",IF(Course!$C21=5,$I28,""))</f>
        <v>9</v>
      </c>
    </row>
    <row r="29" spans="2:25" ht="14.4" x14ac:dyDescent="0.3">
      <c r="B29" s="41" t="s">
        <v>2</v>
      </c>
      <c r="C29" s="42"/>
      <c r="D29" s="42">
        <f>SUM(D11:D28)</f>
        <v>110</v>
      </c>
      <c r="E29" s="42">
        <f>SUM(E11:E28)</f>
        <v>90</v>
      </c>
      <c r="F29" s="42">
        <f>SUM(F11:F28)</f>
        <v>99</v>
      </c>
      <c r="G29" s="41">
        <f t="shared" ref="G29:R29" si="4">SUM(G11:G28)</f>
        <v>21</v>
      </c>
      <c r="H29" s="42">
        <f t="shared" si="4"/>
        <v>16</v>
      </c>
      <c r="I29" s="42">
        <f t="shared" si="4"/>
        <v>96</v>
      </c>
      <c r="J29" s="42">
        <f t="shared" si="4"/>
        <v>74</v>
      </c>
      <c r="K29" s="42">
        <f t="shared" si="4"/>
        <v>92</v>
      </c>
      <c r="L29" s="42"/>
      <c r="M29" s="42"/>
      <c r="N29" s="42"/>
      <c r="O29" s="42"/>
      <c r="P29" s="42"/>
      <c r="Q29" s="41">
        <f t="shared" si="4"/>
        <v>33</v>
      </c>
      <c r="R29" s="42">
        <f t="shared" si="4"/>
        <v>32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54</v>
      </c>
      <c r="R30" s="41">
        <f>R29+H29</f>
        <v>48</v>
      </c>
      <c r="S30" s="41">
        <f>Q30+R30/1000</f>
        <v>54.048000000000002</v>
      </c>
      <c r="T30" s="41"/>
      <c r="U30" s="41">
        <f>AVERAGE(T11:U29)</f>
        <v>4</v>
      </c>
      <c r="V30" s="41"/>
      <c r="W30" s="41">
        <f t="shared" ref="W30:Y30" si="5">AVERAGE(V11:W29)</f>
        <v>5.916666666666667</v>
      </c>
      <c r="X30" s="41"/>
      <c r="Y30" s="41">
        <f t="shared" si="5"/>
        <v>8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23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31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24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52">
    <tabColor theme="7" tint="0.59999389629810485"/>
  </sheetPr>
  <dimension ref="A1:Z33"/>
  <sheetViews>
    <sheetView zoomScaleNormal="100" workbookViewId="0">
      <selection activeCell="I28" sqref="I28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Rich M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269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24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6</v>
      </c>
      <c r="E11" s="17">
        <f>IF(D11=10,10,D11-$C11)</f>
        <v>5</v>
      </c>
      <c r="F11" s="17">
        <f>IF(D11-Course!$C4&gt;2,Course!$C4+2,D11)</f>
        <v>5</v>
      </c>
      <c r="G11" s="2">
        <f>IF(H11&lt;0,0,H11)</f>
        <v>0</v>
      </c>
      <c r="H11" s="17">
        <f>2+VLOOKUP($B11,Course!$A$3:$D$21,3,FALSE)-E11</f>
        <v>0</v>
      </c>
      <c r="I11" s="1">
        <v>5</v>
      </c>
      <c r="J11" s="17">
        <f>IF(I11=10,10,I11-$M11)</f>
        <v>4</v>
      </c>
      <c r="K11" s="17">
        <f>IF(I11-Course!$G4&gt;2,Course!$G4+2,I11)</f>
        <v>5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1</v>
      </c>
      <c r="R11" s="17">
        <f>2+VLOOKUP($B11,Course!$E$3:$H$21,3,FALSE)-J11</f>
        <v>1</v>
      </c>
      <c r="S11" s="17"/>
      <c r="T11" s="17">
        <f>IF(OR(ISBLANK($D11),$D11&lt;=0),"",IF(Course!$C4=3,$D11,""))</f>
        <v>6</v>
      </c>
      <c r="U11" s="17">
        <f>IF(OR(ISBLANK($I11),$I11&lt;=0),"",IF(Course!$C4=3,$I11,""))</f>
        <v>5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IF(D12=10,10,D12-$C12)</f>
        <v>5</v>
      </c>
      <c r="F12" s="17">
        <f>IF(D12-Course!$C5&gt;2,Course!$C5+2,D12)</f>
        <v>6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4</v>
      </c>
      <c r="J12" s="17">
        <f t="shared" ref="J12:J28" si="2">IF(I12=10,10,I12-$M12)</f>
        <v>3</v>
      </c>
      <c r="K12" s="17">
        <f>IF(I12-Course!$G5&gt;2,Course!$G5+2,I12)</f>
        <v>4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3</v>
      </c>
      <c r="R12" s="17">
        <f>2+VLOOKUP($B12,Course!$E$3:$H$21,3,FALSE)-J12</f>
        <v>3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6</v>
      </c>
      <c r="W12" s="17">
        <f>IF(OR(ISBLANK($I12),$I12&lt;=0),"",IF(Course!$C5=4,$I12,""))</f>
        <v>4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4</v>
      </c>
      <c r="E13" s="17">
        <f t="shared" si="0"/>
        <v>3</v>
      </c>
      <c r="F13" s="17">
        <f>IF(D13-Course!$C6&gt;2,Course!$C6+2,D13)</f>
        <v>4</v>
      </c>
      <c r="G13" s="2">
        <f t="shared" si="1"/>
        <v>3</v>
      </c>
      <c r="H13" s="17">
        <f>2+VLOOKUP($B13,Course!$A$3:$D$21,3,FALSE)-E13</f>
        <v>3</v>
      </c>
      <c r="I13" s="1">
        <v>5</v>
      </c>
      <c r="J13" s="17">
        <f t="shared" si="2"/>
        <v>4</v>
      </c>
      <c r="K13" s="17">
        <f>IF(I13-Course!$G6&gt;2,Course!$G6+2,I13)</f>
        <v>5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2</v>
      </c>
      <c r="R13" s="17">
        <f>2+VLOOKUP($B13,Course!$E$3:$H$21,3,FALSE)-J13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4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4</v>
      </c>
      <c r="J14" s="17">
        <f t="shared" si="2"/>
        <v>3</v>
      </c>
      <c r="K14" s="17">
        <f>IF(I14-Course!$G7&gt;2,Course!$G7+2,I14)</f>
        <v>4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2</v>
      </c>
      <c r="R14" s="17">
        <f>2+VLOOKUP($B14,Course!$E$3:$H$21,3,FALSE)-J14</f>
        <v>2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7</v>
      </c>
      <c r="E15" s="17">
        <f t="shared" si="0"/>
        <v>6</v>
      </c>
      <c r="F15" s="17">
        <f>IF(D15-Course!$C8&gt;2,Course!$C8+2,D15)</f>
        <v>7</v>
      </c>
      <c r="G15" s="2">
        <f t="shared" si="1"/>
        <v>1</v>
      </c>
      <c r="H15" s="17">
        <f>2+VLOOKUP($B15,Course!$A$3:$D$21,3,FALSE)-E15</f>
        <v>1</v>
      </c>
      <c r="I15" s="1">
        <v>5</v>
      </c>
      <c r="J15" s="17">
        <f t="shared" si="2"/>
        <v>4</v>
      </c>
      <c r="K15" s="17">
        <f>IF(I15-Course!$G8&gt;2,Course!$G8+2,I15)</f>
        <v>5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3</v>
      </c>
      <c r="R15" s="17">
        <f>2+VLOOKUP($B15,Course!$E$3:$H$21,3,FALSE)-J15</f>
        <v>3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7</v>
      </c>
      <c r="Y15" s="17">
        <f>IF(OR(ISBLANK($I15),$I15&lt;=0),"",IF(Course!$C8=5,$I15,""))</f>
        <v>5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5</v>
      </c>
      <c r="E16" s="17">
        <f t="shared" si="0"/>
        <v>4</v>
      </c>
      <c r="F16" s="17">
        <f>IF(D16-Course!$C9&gt;2,Course!$C9+2,D16)</f>
        <v>5</v>
      </c>
      <c r="G16" s="2">
        <f t="shared" si="1"/>
        <v>2</v>
      </c>
      <c r="H16" s="17">
        <f>2+VLOOKUP($B16,Course!$A$3:$D$21,3,FALSE)-E16</f>
        <v>2</v>
      </c>
      <c r="I16" s="1">
        <v>5</v>
      </c>
      <c r="J16" s="17">
        <f t="shared" si="2"/>
        <v>4</v>
      </c>
      <c r="K16" s="17">
        <f>IF(I16-Course!$G9&gt;2,Course!$G9+2,I16)</f>
        <v>5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2</v>
      </c>
      <c r="R16" s="17">
        <f>2+VLOOKUP($B16,Course!$E$3:$H$21,3,FALSE)-J16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5</v>
      </c>
      <c r="E17" s="17">
        <f t="shared" si="0"/>
        <v>4</v>
      </c>
      <c r="F17" s="17">
        <f>IF(D17-Course!$C10&gt;2,Course!$C10+2,D17)</f>
        <v>5</v>
      </c>
      <c r="G17" s="2">
        <f t="shared" si="1"/>
        <v>1</v>
      </c>
      <c r="H17" s="17">
        <f>2+VLOOKUP($B17,Course!$A$3:$D$21,3,FALSE)-E17</f>
        <v>1</v>
      </c>
      <c r="I17" s="1">
        <v>4</v>
      </c>
      <c r="J17" s="17">
        <f t="shared" si="2"/>
        <v>3</v>
      </c>
      <c r="K17" s="17">
        <f>IF(I17-Course!$G10&gt;2,Course!$G10+2,I17)</f>
        <v>4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2</v>
      </c>
      <c r="R17" s="17">
        <f>2+VLOOKUP($B17,Course!$E$3:$H$21,3,FALSE)-J17</f>
        <v>2</v>
      </c>
      <c r="S17" s="17"/>
      <c r="T17" s="17">
        <f>IF(OR(ISBLANK($D17),$D17&lt;=0),"",IF(Course!$C10=3,$D17,""))</f>
        <v>5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5</v>
      </c>
      <c r="E18" s="17">
        <f t="shared" si="0"/>
        <v>3</v>
      </c>
      <c r="F18" s="17">
        <f>IF(D18-Course!$C11&gt;2,Course!$C11+2,D18)</f>
        <v>5</v>
      </c>
      <c r="G18" s="2">
        <f t="shared" si="1"/>
        <v>3</v>
      </c>
      <c r="H18" s="17">
        <f>2+VLOOKUP($B18,Course!$A$3:$D$21,3,FALSE)-E18</f>
        <v>3</v>
      </c>
      <c r="I18" s="1">
        <v>5</v>
      </c>
      <c r="J18" s="17">
        <f t="shared" si="2"/>
        <v>3</v>
      </c>
      <c r="K18" s="17">
        <f>IF(I18-Course!$G11&gt;2,Course!$G11+2,I18)</f>
        <v>5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3</v>
      </c>
      <c r="R18" s="17">
        <f>2+VLOOKUP($B18,Course!$E$3:$H$21,3,FALSE)-J18</f>
        <v>3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5</v>
      </c>
      <c r="W18" s="17">
        <f>IF(OR(ISBLANK($I18),$I18&lt;=0),"",IF(Course!$C11=4,$I18,""))</f>
        <v>5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7</v>
      </c>
      <c r="E19" s="17">
        <f t="shared" si="0"/>
        <v>5</v>
      </c>
      <c r="F19" s="17">
        <f>IF(D19-Course!$C12&gt;2,Course!$C12+2,D19)</f>
        <v>6</v>
      </c>
      <c r="G19" s="2">
        <f t="shared" si="1"/>
        <v>1</v>
      </c>
      <c r="H19" s="17">
        <f>2+VLOOKUP($B19,Course!$A$3:$D$21,3,FALSE)-E19</f>
        <v>1</v>
      </c>
      <c r="I19" s="1">
        <v>7</v>
      </c>
      <c r="J19" s="17">
        <f t="shared" si="2"/>
        <v>5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1</v>
      </c>
      <c r="R19" s="17">
        <f>2+VLOOKUP($B19,Course!$E$3:$H$21,3,FALSE)-J19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7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6</v>
      </c>
      <c r="E20" s="17">
        <f t="shared" si="0"/>
        <v>4</v>
      </c>
      <c r="F20" s="17">
        <f>IF(D20-Course!$C13&gt;2,Course!$C13+2,D20)</f>
        <v>6</v>
      </c>
      <c r="G20" s="2">
        <f t="shared" si="1"/>
        <v>2</v>
      </c>
      <c r="H20" s="17">
        <f>2+VLOOKUP($B20,Course!$A$3:$D$21,3,FALSE)-E20</f>
        <v>2</v>
      </c>
      <c r="I20" s="1">
        <v>6</v>
      </c>
      <c r="J20" s="17">
        <f t="shared" si="2"/>
        <v>4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2</v>
      </c>
      <c r="R20" s="17">
        <f>2+VLOOKUP($B20,Course!$E$3:$H$21,3,FALSE)-J20</f>
        <v>2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6</v>
      </c>
      <c r="W20" s="17">
        <f>IF(OR(ISBLANK($I20),$I20&lt;=0),"",IF(Course!$C13=4,$I20,""))</f>
        <v>6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6</v>
      </c>
      <c r="E21" s="17">
        <f t="shared" si="0"/>
        <v>5</v>
      </c>
      <c r="F21" s="17">
        <f>IF(D21-Course!$C14&gt;2,Course!$C14+2,D21)</f>
        <v>6</v>
      </c>
      <c r="G21" s="2">
        <f t="shared" si="1"/>
        <v>1</v>
      </c>
      <c r="H21" s="17">
        <f>2+VLOOKUP($B21,Course!$A$3:$D$21,3,FALSE)-E21</f>
        <v>1</v>
      </c>
      <c r="I21" s="1">
        <v>5</v>
      </c>
      <c r="J21" s="17">
        <f t="shared" si="2"/>
        <v>4</v>
      </c>
      <c r="K21" s="17">
        <f>IF(I21-Course!$G14&gt;2,Course!$G14+2,I21)</f>
        <v>5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2</v>
      </c>
      <c r="R21" s="17">
        <f>2+VLOOKUP($B21,Course!$E$3:$H$21,3,FALSE)-J21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6</v>
      </c>
      <c r="W21" s="17">
        <f>IF(OR(ISBLANK($I21),$I21&lt;=0),"",IF(Course!$C14=4,$I21,""))</f>
        <v>5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5</v>
      </c>
      <c r="E22" s="17">
        <f t="shared" si="0"/>
        <v>4</v>
      </c>
      <c r="F22" s="17">
        <f>IF(D22-Course!$C15&gt;2,Course!$C15+2,D22)</f>
        <v>5</v>
      </c>
      <c r="G22" s="2">
        <f t="shared" si="1"/>
        <v>2</v>
      </c>
      <c r="H22" s="17">
        <f>2+VLOOKUP($B22,Course!$A$3:$D$21,3,FALSE)-E22</f>
        <v>2</v>
      </c>
      <c r="I22" s="1">
        <v>5</v>
      </c>
      <c r="J22" s="17">
        <f t="shared" si="2"/>
        <v>4</v>
      </c>
      <c r="K22" s="17">
        <f>IF(I22-Course!$G15&gt;2,Course!$G15+2,I22)</f>
        <v>5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2</v>
      </c>
      <c r="R22" s="17">
        <f>2+VLOOKUP($B22,Course!$E$3:$H$21,3,FALSE)-J22</f>
        <v>2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5</v>
      </c>
      <c r="W22" s="17">
        <f>IF(OR(ISBLANK($I22),$I22&lt;=0),"",IF(Course!$C15=4,$I22,""))</f>
        <v>5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5</v>
      </c>
      <c r="E23" s="17">
        <f t="shared" si="0"/>
        <v>4</v>
      </c>
      <c r="F23" s="17">
        <f>IF(D23-Course!$C16&gt;2,Course!$C16+2,D23)</f>
        <v>5</v>
      </c>
      <c r="G23" s="2">
        <f t="shared" si="1"/>
        <v>1</v>
      </c>
      <c r="H23" s="17">
        <f>2+VLOOKUP($B23,Course!$A$3:$D$21,3,FALSE)-E23</f>
        <v>1</v>
      </c>
      <c r="I23" s="1">
        <v>4</v>
      </c>
      <c r="J23" s="17">
        <f t="shared" si="2"/>
        <v>3</v>
      </c>
      <c r="K23" s="17">
        <f>IF(I23-Course!$G16&gt;2,Course!$G16+2,I23)</f>
        <v>4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2</v>
      </c>
      <c r="R23" s="17">
        <f>2+VLOOKUP($B23,Course!$E$3:$H$21,3,FALSE)-J23</f>
        <v>2</v>
      </c>
      <c r="S23" s="17"/>
      <c r="T23" s="17">
        <f>IF(OR(ISBLANK($D23),$D23&lt;=0),"",IF(Course!$C16=3,$D23,""))</f>
        <v>5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4</v>
      </c>
      <c r="E24" s="17">
        <f t="shared" si="0"/>
        <v>2</v>
      </c>
      <c r="F24" s="17">
        <f>IF(D24-Course!$C17&gt;2,Course!$C17+2,D24)</f>
        <v>4</v>
      </c>
      <c r="G24" s="2">
        <f t="shared" si="1"/>
        <v>4</v>
      </c>
      <c r="H24" s="17">
        <f>2+VLOOKUP($B24,Course!$A$3:$D$21,3,FALSE)-E24</f>
        <v>4</v>
      </c>
      <c r="I24" s="1">
        <v>6</v>
      </c>
      <c r="J24" s="17">
        <f t="shared" si="2"/>
        <v>4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4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7</v>
      </c>
      <c r="E25" s="17">
        <f t="shared" si="0"/>
        <v>6</v>
      </c>
      <c r="F25" s="17">
        <f>IF(D25-Course!$C18&gt;2,Course!$C18+2,D25)</f>
        <v>6</v>
      </c>
      <c r="G25" s="2">
        <f t="shared" si="1"/>
        <v>0</v>
      </c>
      <c r="H25" s="17">
        <f>2+VLOOKUP($B25,Course!$A$3:$D$21,3,FALSE)-E25</f>
        <v>0</v>
      </c>
      <c r="I25" s="1">
        <v>6</v>
      </c>
      <c r="J25" s="17">
        <f t="shared" si="2"/>
        <v>5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1</v>
      </c>
      <c r="R25" s="17">
        <f>2+VLOOKUP($B25,Course!$E$3:$H$21,3,FALSE)-J25</f>
        <v>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7</v>
      </c>
      <c r="W25" s="17">
        <f>IF(OR(ISBLANK($I25),$I25&lt;=0),"",IF(Course!$C18=4,$I25,""))</f>
        <v>6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6</v>
      </c>
      <c r="E26" s="17">
        <f t="shared" si="0"/>
        <v>4</v>
      </c>
      <c r="F26" s="17">
        <f>IF(D26-Course!$C19&gt;2,Course!$C19+2,D26)</f>
        <v>6</v>
      </c>
      <c r="G26" s="2">
        <f t="shared" si="1"/>
        <v>2</v>
      </c>
      <c r="H26" s="17">
        <f>2+VLOOKUP($B26,Course!$A$3:$D$21,3,FALSE)-E26</f>
        <v>2</v>
      </c>
      <c r="I26" s="1">
        <v>6</v>
      </c>
      <c r="J26" s="17">
        <f t="shared" si="2"/>
        <v>4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2</v>
      </c>
      <c r="R26" s="17">
        <f>2+VLOOKUP($B26,Course!$E$3:$H$21,3,FALSE)-J26</f>
        <v>2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6</v>
      </c>
      <c r="W26" s="17">
        <f>IF(OR(ISBLANK($I26),$I26&lt;=0),"",IF(Course!$C19=4,$I26,""))</f>
        <v>6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6</v>
      </c>
      <c r="E27" s="17">
        <f t="shared" si="0"/>
        <v>5</v>
      </c>
      <c r="F27" s="17">
        <f>IF(D27-Course!$C20&gt;2,Course!$C20+2,D27)</f>
        <v>6</v>
      </c>
      <c r="G27" s="2">
        <f t="shared" si="1"/>
        <v>1</v>
      </c>
      <c r="H27" s="17">
        <f>2+VLOOKUP($B27,Course!$A$3:$D$21,3,FALSE)-E27</f>
        <v>1</v>
      </c>
      <c r="I27" s="1">
        <v>6</v>
      </c>
      <c r="J27" s="17">
        <f t="shared" si="2"/>
        <v>5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1</v>
      </c>
      <c r="R27" s="17">
        <f>2+VLOOKUP($B27,Course!$E$3:$H$21,3,FALSE)-J27</f>
        <v>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6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9</v>
      </c>
      <c r="E28" s="17">
        <f t="shared" si="0"/>
        <v>7</v>
      </c>
      <c r="F28" s="17">
        <f>IF(D28-Course!$C21&gt;2,Course!$C21+2,D28)</f>
        <v>7</v>
      </c>
      <c r="G28" s="2">
        <f t="shared" si="1"/>
        <v>0</v>
      </c>
      <c r="H28" s="17">
        <f>2+VLOOKUP($B28,Course!$A$3:$D$21,3,FALSE)-E28</f>
        <v>0</v>
      </c>
      <c r="I28" s="1">
        <v>8</v>
      </c>
      <c r="J28" s="17">
        <f t="shared" si="2"/>
        <v>6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1</v>
      </c>
      <c r="R28" s="17">
        <f>2+VLOOKUP($B28,Course!$E$3:$H$21,3,FALSE)-J28</f>
        <v>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9</v>
      </c>
      <c r="Y28" s="17">
        <f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>SUM(D11:D28)</f>
        <v>104</v>
      </c>
      <c r="E29" s="42">
        <f>SUM(E11:E28)</f>
        <v>80</v>
      </c>
      <c r="F29" s="42">
        <f>SUM(F11:F28)</f>
        <v>99</v>
      </c>
      <c r="G29" s="41">
        <f t="shared" ref="G29:R29" si="4">SUM(G11:G28)</f>
        <v>26</v>
      </c>
      <c r="H29" s="42">
        <f t="shared" si="4"/>
        <v>26</v>
      </c>
      <c r="I29" s="42">
        <f t="shared" si="4"/>
        <v>96</v>
      </c>
      <c r="J29" s="42">
        <f t="shared" si="4"/>
        <v>72</v>
      </c>
      <c r="K29" s="42">
        <f t="shared" si="4"/>
        <v>94</v>
      </c>
      <c r="L29" s="42"/>
      <c r="M29" s="42"/>
      <c r="N29" s="42"/>
      <c r="O29" s="42"/>
      <c r="P29" s="42"/>
      <c r="Q29" s="41">
        <f t="shared" si="4"/>
        <v>34</v>
      </c>
      <c r="R29" s="42">
        <f t="shared" si="4"/>
        <v>34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60</v>
      </c>
      <c r="R30" s="41">
        <f>R29+H29</f>
        <v>60</v>
      </c>
      <c r="S30" s="41">
        <f>Q30+R30/1000</f>
        <v>60.06</v>
      </c>
      <c r="T30" s="41"/>
      <c r="U30" s="41">
        <f>AVERAGE(T11:U29)</f>
        <v>4.75</v>
      </c>
      <c r="V30" s="41"/>
      <c r="W30" s="41">
        <f t="shared" ref="W30:Y30" si="5">AVERAGE(V11:W29)</f>
        <v>5.541666666666667</v>
      </c>
      <c r="X30" s="41"/>
      <c r="Y30" s="41">
        <f t="shared" si="5"/>
        <v>7.25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19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31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26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48">
    <tabColor theme="7" tint="0.59999389629810485"/>
  </sheetPr>
  <dimension ref="A1:Z33"/>
  <sheetViews>
    <sheetView zoomScaleNormal="100" workbookViewId="0">
      <selection activeCell="Q23" sqref="Q23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Cormac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269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34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2</v>
      </c>
      <c r="D11" s="1">
        <v>4</v>
      </c>
      <c r="E11" s="17">
        <f>IF(D11=10,10,D11-$C11)</f>
        <v>2</v>
      </c>
      <c r="F11" s="17">
        <f>IF(D11-Course!$C4&gt;2,Course!$C4+2,D11)</f>
        <v>4</v>
      </c>
      <c r="G11" s="2">
        <f>IF(H11&lt;0,0,H11)</f>
        <v>3</v>
      </c>
      <c r="H11" s="17">
        <f>2+VLOOKUP($B11,Course!$A$3:$D$21,3,FALSE)-E11</f>
        <v>3</v>
      </c>
      <c r="I11" s="1">
        <v>3</v>
      </c>
      <c r="J11" s="17">
        <f>IF(I11=10,10,I11-$M11)</f>
        <v>1</v>
      </c>
      <c r="K11" s="17">
        <f>IF(I11-Course!$G4&gt;2,Course!$G4+2,I11)</f>
        <v>3</v>
      </c>
      <c r="L11" s="17"/>
      <c r="M11" s="17">
        <f>QUOTIENT($G$5,18)+IF(VLOOKUP($B11,Course!$E$3:$H$21,4,FALSE)&lt;=MOD($G$5,18),1,0)</f>
        <v>2</v>
      </c>
      <c r="N11" s="17"/>
      <c r="O11" s="17">
        <f>Course!C4</f>
        <v>3</v>
      </c>
      <c r="P11" s="17"/>
      <c r="Q11" s="2">
        <f>IF(R11&lt;0,0,R11)</f>
        <v>4</v>
      </c>
      <c r="R11" s="17">
        <f>2+VLOOKUP($B11,Course!$E$3:$H$21,3,FALSE)-J11</f>
        <v>4</v>
      </c>
      <c r="S11" s="17"/>
      <c r="T11" s="17">
        <f>IF(OR(ISBLANK($D11),$D11&lt;=0),"",IF(Course!$C4=3,$D11,""))</f>
        <v>4</v>
      </c>
      <c r="U11" s="17">
        <f>IF(OR(ISBLANK($I11),$I11&lt;=0),"",IF(Course!$C4=3,$I11,""))</f>
        <v>3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2</v>
      </c>
      <c r="D12" s="1">
        <v>4</v>
      </c>
      <c r="E12" s="17">
        <f t="shared" ref="E12:E28" si="0">IF(D12=10,10,D12-$C12)</f>
        <v>2</v>
      </c>
      <c r="F12" s="17">
        <f>IF(D12-Course!$C5&gt;2,Course!$C5+2,D12)</f>
        <v>4</v>
      </c>
      <c r="G12" s="2">
        <f t="shared" ref="G12:G28" si="1">IF(H12&lt;0,0,H12)</f>
        <v>4</v>
      </c>
      <c r="H12" s="17">
        <f>2+VLOOKUP($B12,Course!$A$3:$D$21,3,FALSE)-E12</f>
        <v>4</v>
      </c>
      <c r="I12" s="1">
        <v>5</v>
      </c>
      <c r="J12" s="17">
        <f t="shared" ref="J12:J28" si="2">IF(I12=10,10,I12-$M12)</f>
        <v>3</v>
      </c>
      <c r="K12" s="17">
        <f>IF(I12-Course!$G5&gt;2,Course!$G5+2,I12)</f>
        <v>5</v>
      </c>
      <c r="L12" s="17"/>
      <c r="M12" s="17">
        <f>QUOTIENT($G$5,18)+IF(VLOOKUP($B12,Course!$E$3:$H$21,4,FALSE)&lt;=MOD($G$5,18),1,0)</f>
        <v>2</v>
      </c>
      <c r="N12" s="17"/>
      <c r="O12" s="17">
        <f>Course!C5</f>
        <v>4</v>
      </c>
      <c r="P12" s="17"/>
      <c r="Q12" s="2">
        <f t="shared" ref="Q12:Q28" si="3">IF(R12&lt;0,0,R12)</f>
        <v>3</v>
      </c>
      <c r="R12" s="17">
        <f>2+VLOOKUP($B12,Course!$E$3:$H$21,3,FALSE)-J12</f>
        <v>3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4</v>
      </c>
      <c r="W12" s="17">
        <f>IF(OR(ISBLANK($I12),$I12&lt;=0),"",IF(Course!$C5=4,$I12,""))</f>
        <v>5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6</v>
      </c>
      <c r="E13" s="17">
        <f t="shared" si="0"/>
        <v>5</v>
      </c>
      <c r="F13" s="17">
        <f>IF(D13-Course!$C6&gt;2,Course!$C6+2,D13)</f>
        <v>6</v>
      </c>
      <c r="G13" s="2">
        <f t="shared" si="1"/>
        <v>1</v>
      </c>
      <c r="H13" s="17">
        <f>2+VLOOKUP($B13,Course!$A$3:$D$21,3,FALSE)-E13</f>
        <v>1</v>
      </c>
      <c r="I13" s="1">
        <v>5</v>
      </c>
      <c r="J13" s="17">
        <f t="shared" si="2"/>
        <v>4</v>
      </c>
      <c r="K13" s="17">
        <f>IF(I13-Course!$G6&gt;2,Course!$G6+2,I13)</f>
        <v>5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2</v>
      </c>
      <c r="R13" s="17">
        <f>2+VLOOKUP($B13,Course!$E$3:$H$21,3,FALSE)-J13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4</v>
      </c>
      <c r="J14" s="17">
        <f t="shared" si="2"/>
        <v>3</v>
      </c>
      <c r="K14" s="17">
        <f>IF(I14-Course!$G7&gt;2,Course!$G7+2,I14)</f>
        <v>4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2</v>
      </c>
      <c r="R14" s="17">
        <f>2+VLOOKUP($B14,Course!$E$3:$H$21,3,FALSE)-J14</f>
        <v>2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2</v>
      </c>
      <c r="D15" s="1">
        <v>10</v>
      </c>
      <c r="E15" s="17">
        <f t="shared" si="0"/>
        <v>10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-3</v>
      </c>
      <c r="I15" s="1">
        <v>10</v>
      </c>
      <c r="J15" s="17">
        <f t="shared" si="2"/>
        <v>10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2</v>
      </c>
      <c r="N15" s="17"/>
      <c r="O15" s="17">
        <f>Course!C8</f>
        <v>5</v>
      </c>
      <c r="P15" s="17"/>
      <c r="Q15" s="2">
        <f t="shared" si="3"/>
        <v>0</v>
      </c>
      <c r="R15" s="17">
        <f>2+VLOOKUP($B15,Course!$E$3:$H$21,3,FALSE)-J15</f>
        <v>-3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10</v>
      </c>
      <c r="Y15" s="17">
        <f>IF(OR(ISBLANK($I15),$I15&lt;=0),"",IF(Course!$C8=5,$I15,""))</f>
        <v>10</v>
      </c>
    </row>
    <row r="16" spans="2:25" ht="14.4" x14ac:dyDescent="0.3">
      <c r="B16" s="2">
        <v>6</v>
      </c>
      <c r="C16" s="17">
        <f>QUOTIENT($G$5,18)+IF(VLOOKUP($B16,Course!$A$3:$D$21,4,FALSE)&lt;=MOD($G$5,18),1,0)</f>
        <v>2</v>
      </c>
      <c r="D16" s="1">
        <v>7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5</v>
      </c>
      <c r="J16" s="17">
        <f t="shared" si="2"/>
        <v>3</v>
      </c>
      <c r="K16" s="17">
        <f>IF(I16-Course!$G9&gt;2,Course!$G9+2,I16)</f>
        <v>5</v>
      </c>
      <c r="L16" s="17"/>
      <c r="M16" s="17">
        <f>QUOTIENT($G$5,18)+IF(VLOOKUP($B16,Course!$E$3:$H$21,4,FALSE)&lt;=MOD($G$5,18),1,0)</f>
        <v>2</v>
      </c>
      <c r="N16" s="17"/>
      <c r="O16" s="17">
        <f>Course!C9</f>
        <v>4</v>
      </c>
      <c r="P16" s="17"/>
      <c r="Q16" s="2">
        <f t="shared" si="3"/>
        <v>3</v>
      </c>
      <c r="R16" s="17">
        <f>2+VLOOKUP($B16,Course!$E$3:$H$21,3,FALSE)-J16</f>
        <v>3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7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5</v>
      </c>
      <c r="E17" s="17">
        <f t="shared" si="0"/>
        <v>3</v>
      </c>
      <c r="F17" s="17">
        <f>IF(D17-Course!$C10&gt;2,Course!$C10+2,D17)</f>
        <v>5</v>
      </c>
      <c r="G17" s="2">
        <f t="shared" si="1"/>
        <v>2</v>
      </c>
      <c r="H17" s="17">
        <f>2+VLOOKUP($B17,Course!$A$3:$D$21,3,FALSE)-E17</f>
        <v>2</v>
      </c>
      <c r="I17" s="1">
        <v>7</v>
      </c>
      <c r="J17" s="17">
        <f t="shared" si="2"/>
        <v>5</v>
      </c>
      <c r="K17" s="17">
        <f>IF(I17-Course!$G10&gt;2,Course!$G10+2,I17)</f>
        <v>5</v>
      </c>
      <c r="L17" s="17"/>
      <c r="M17" s="17">
        <f>QUOTIENT($G$5,18)+IF(VLOOKUP($B17,Course!$E$3:$H$21,4,FALSE)&lt;=MOD($G$5,18),1,0)</f>
        <v>2</v>
      </c>
      <c r="N17" s="17"/>
      <c r="O17" s="17">
        <f>Course!C10</f>
        <v>3</v>
      </c>
      <c r="P17" s="17"/>
      <c r="Q17" s="2">
        <f t="shared" si="3"/>
        <v>0</v>
      </c>
      <c r="R17" s="17">
        <f>2+VLOOKUP($B17,Course!$E$3:$H$21,3,FALSE)-J17</f>
        <v>0</v>
      </c>
      <c r="S17" s="17"/>
      <c r="T17" s="17">
        <f>IF(OR(ISBLANK($D17),$D17&lt;=0),"",IF(Course!$C10=3,$D17,""))</f>
        <v>5</v>
      </c>
      <c r="U17" s="17">
        <f>IF(OR(ISBLANK($I17),$I17&lt;=0),"",IF(Course!$C10=3,$I17,""))</f>
        <v>7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6</v>
      </c>
      <c r="G18" s="2">
        <f t="shared" si="1"/>
        <v>2</v>
      </c>
      <c r="H18" s="17">
        <f>2+VLOOKUP($B18,Course!$A$3:$D$21,3,FALSE)-E18</f>
        <v>2</v>
      </c>
      <c r="I18" s="1">
        <v>5</v>
      </c>
      <c r="J18" s="17">
        <f t="shared" si="2"/>
        <v>3</v>
      </c>
      <c r="K18" s="17">
        <f>IF(I18-Course!$G11&gt;2,Course!$G11+2,I18)</f>
        <v>5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3</v>
      </c>
      <c r="R18" s="17">
        <f>2+VLOOKUP($B18,Course!$E$3:$H$21,3,FALSE)-J18</f>
        <v>3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5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9</v>
      </c>
      <c r="E19" s="17">
        <f t="shared" si="0"/>
        <v>7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-1</v>
      </c>
      <c r="I19" s="1">
        <v>9</v>
      </c>
      <c r="J19" s="17">
        <f t="shared" si="2"/>
        <v>7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0</v>
      </c>
      <c r="R19" s="17">
        <f>2+VLOOKUP($B19,Course!$E$3:$H$21,3,FALSE)-J19</f>
        <v>-1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9</v>
      </c>
      <c r="W19" s="17">
        <f>IF(OR(ISBLANK($I19),$I19&lt;=0),"",IF(Course!$C12=4,$I19,""))</f>
        <v>9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9</v>
      </c>
      <c r="E20" s="17">
        <f t="shared" si="0"/>
        <v>7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-1</v>
      </c>
      <c r="I20" s="1">
        <v>10</v>
      </c>
      <c r="J20" s="17">
        <f t="shared" si="2"/>
        <v>10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-4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9</v>
      </c>
      <c r="W20" s="17">
        <f>IF(OR(ISBLANK($I20),$I20&lt;=0),"",IF(Course!$C13=4,$I20,""))</f>
        <v>10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2</v>
      </c>
      <c r="D21" s="1">
        <v>8</v>
      </c>
      <c r="E21" s="17">
        <f t="shared" si="0"/>
        <v>6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0</v>
      </c>
      <c r="I21" s="1">
        <v>5</v>
      </c>
      <c r="J21" s="17">
        <f t="shared" si="2"/>
        <v>3</v>
      </c>
      <c r="K21" s="17">
        <f>IF(I21-Course!$G14&gt;2,Course!$G14+2,I21)</f>
        <v>5</v>
      </c>
      <c r="L21" s="17"/>
      <c r="M21" s="17">
        <f>QUOTIENT($G$5,18)+IF(VLOOKUP($B21,Course!$E$3:$H$21,4,FALSE)&lt;=MOD($G$5,18),1,0)</f>
        <v>2</v>
      </c>
      <c r="N21" s="17"/>
      <c r="O21" s="17">
        <f>Course!C14</f>
        <v>4</v>
      </c>
      <c r="P21" s="17"/>
      <c r="Q21" s="2">
        <f t="shared" si="3"/>
        <v>3</v>
      </c>
      <c r="R21" s="17">
        <f>2+VLOOKUP($B21,Course!$E$3:$H$21,3,FALSE)-J21</f>
        <v>3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8</v>
      </c>
      <c r="W21" s="17">
        <f>IF(OR(ISBLANK($I21),$I21&lt;=0),"",IF(Course!$C14=4,$I21,""))</f>
        <v>5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2</v>
      </c>
      <c r="D22" s="1">
        <v>4</v>
      </c>
      <c r="E22" s="17">
        <f t="shared" si="0"/>
        <v>2</v>
      </c>
      <c r="F22" s="17">
        <f>IF(D22-Course!$C15&gt;2,Course!$C15+2,D22)</f>
        <v>4</v>
      </c>
      <c r="G22" s="2">
        <f t="shared" si="1"/>
        <v>4</v>
      </c>
      <c r="H22" s="17">
        <f>2+VLOOKUP($B22,Course!$A$3:$D$21,3,FALSE)-E22</f>
        <v>4</v>
      </c>
      <c r="I22" s="1">
        <v>6</v>
      </c>
      <c r="J22" s="17">
        <f t="shared" si="2"/>
        <v>4</v>
      </c>
      <c r="K22" s="17">
        <f>IF(I22-Course!$G15&gt;2,Course!$G15+2,I22)</f>
        <v>6</v>
      </c>
      <c r="L22" s="17"/>
      <c r="M22" s="17">
        <f>QUOTIENT($G$5,18)+IF(VLOOKUP($B22,Course!$E$3:$H$21,4,FALSE)&lt;=MOD($G$5,18),1,0)</f>
        <v>2</v>
      </c>
      <c r="N22" s="17"/>
      <c r="O22" s="17">
        <f>Course!C15</f>
        <v>4</v>
      </c>
      <c r="P22" s="17"/>
      <c r="Q22" s="2">
        <f t="shared" si="3"/>
        <v>2</v>
      </c>
      <c r="R22" s="17">
        <f>2+VLOOKUP($B22,Course!$E$3:$H$21,3,FALSE)-J22</f>
        <v>2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4</v>
      </c>
      <c r="W22" s="17">
        <f>IF(OR(ISBLANK($I22),$I22&lt;=0),"",IF(Course!$C15=4,$I22,""))</f>
        <v>6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2</v>
      </c>
      <c r="D23" s="1">
        <v>5</v>
      </c>
      <c r="E23" s="17">
        <f t="shared" si="0"/>
        <v>3</v>
      </c>
      <c r="F23" s="17">
        <f>IF(D23-Course!$C16&gt;2,Course!$C16+2,D23)</f>
        <v>5</v>
      </c>
      <c r="G23" s="2">
        <f t="shared" si="1"/>
        <v>2</v>
      </c>
      <c r="H23" s="17">
        <f>2+VLOOKUP($B23,Course!$A$3:$D$21,3,FALSE)-E23</f>
        <v>2</v>
      </c>
      <c r="I23" s="1">
        <v>4</v>
      </c>
      <c r="J23" s="17">
        <f t="shared" si="2"/>
        <v>2</v>
      </c>
      <c r="K23" s="17">
        <f>IF(I23-Course!$G16&gt;2,Course!$G16+2,I23)</f>
        <v>4</v>
      </c>
      <c r="L23" s="17"/>
      <c r="M23" s="17">
        <f>QUOTIENT($G$5,18)+IF(VLOOKUP($B23,Course!$E$3:$H$21,4,FALSE)&lt;=MOD($G$5,18),1,0)</f>
        <v>2</v>
      </c>
      <c r="N23" s="17"/>
      <c r="O23" s="17">
        <f>Course!C16</f>
        <v>3</v>
      </c>
      <c r="P23" s="17"/>
      <c r="Q23" s="2">
        <f t="shared" si="3"/>
        <v>3</v>
      </c>
      <c r="R23" s="17">
        <f>2+VLOOKUP($B23,Course!$E$3:$H$21,3,FALSE)-J23</f>
        <v>3</v>
      </c>
      <c r="S23" s="17"/>
      <c r="T23" s="17">
        <f>IF(OR(ISBLANK($D23),$D23&lt;=0),"",IF(Course!$C16=3,$D23,""))</f>
        <v>5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6</v>
      </c>
      <c r="J24" s="17">
        <f t="shared" si="2"/>
        <v>4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2</v>
      </c>
      <c r="D25" s="1">
        <v>6</v>
      </c>
      <c r="E25" s="17">
        <f t="shared" si="0"/>
        <v>4</v>
      </c>
      <c r="F25" s="17">
        <f>IF(D25-Course!$C18&gt;2,Course!$C18+2,D25)</f>
        <v>6</v>
      </c>
      <c r="G25" s="2">
        <f t="shared" si="1"/>
        <v>2</v>
      </c>
      <c r="H25" s="17">
        <f>2+VLOOKUP($B25,Course!$A$3:$D$21,3,FALSE)-E25</f>
        <v>2</v>
      </c>
      <c r="I25" s="1">
        <v>8</v>
      </c>
      <c r="J25" s="17">
        <f t="shared" si="2"/>
        <v>6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2</v>
      </c>
      <c r="N25" s="17"/>
      <c r="O25" s="17">
        <f>Course!C18</f>
        <v>4</v>
      </c>
      <c r="P25" s="17"/>
      <c r="Q25" s="2">
        <f t="shared" si="3"/>
        <v>0</v>
      </c>
      <c r="R25" s="17">
        <f>2+VLOOKUP($B25,Course!$E$3:$H$21,3,FALSE)-J25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6</v>
      </c>
      <c r="W25" s="17">
        <f>IF(OR(ISBLANK($I25),$I25&lt;=0),"",IF(Course!$C18=4,$I25,""))</f>
        <v>8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6</v>
      </c>
      <c r="E26" s="17">
        <f t="shared" si="0"/>
        <v>4</v>
      </c>
      <c r="F26" s="17">
        <f>IF(D26-Course!$C19&gt;2,Course!$C19+2,D26)</f>
        <v>6</v>
      </c>
      <c r="G26" s="2">
        <f t="shared" si="1"/>
        <v>2</v>
      </c>
      <c r="H26" s="17">
        <f>2+VLOOKUP($B26,Course!$A$3:$D$21,3,FALSE)-E26</f>
        <v>2</v>
      </c>
      <c r="I26" s="1">
        <v>5</v>
      </c>
      <c r="J26" s="17">
        <f t="shared" si="2"/>
        <v>3</v>
      </c>
      <c r="K26" s="17">
        <f>IF(I26-Course!$G19&gt;2,Course!$G19+2,I26)</f>
        <v>5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3</v>
      </c>
      <c r="R26" s="17">
        <f>2+VLOOKUP($B26,Course!$E$3:$H$21,3,FALSE)-J26</f>
        <v>3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6</v>
      </c>
      <c r="W26" s="17">
        <f>IF(OR(ISBLANK($I26),$I26&lt;=0),"",IF(Course!$C19=4,$I26,""))</f>
        <v>5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2</v>
      </c>
      <c r="D27" s="1">
        <v>8</v>
      </c>
      <c r="E27" s="17">
        <f t="shared" si="0"/>
        <v>6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0</v>
      </c>
      <c r="I27" s="1">
        <v>10</v>
      </c>
      <c r="J27" s="17">
        <f t="shared" si="2"/>
        <v>10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2</v>
      </c>
      <c r="N27" s="17"/>
      <c r="O27" s="17">
        <f>Course!C20</f>
        <v>4</v>
      </c>
      <c r="P27" s="17"/>
      <c r="Q27" s="2">
        <f t="shared" si="3"/>
        <v>0</v>
      </c>
      <c r="R27" s="17">
        <f>2+VLOOKUP($B27,Course!$E$3:$H$21,3,FALSE)-J27</f>
        <v>-4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8</v>
      </c>
      <c r="W27" s="17">
        <f>IF(OR(ISBLANK($I27),$I27&lt;=0),"",IF(Course!$C20=4,$I27,""))</f>
        <v>10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10</v>
      </c>
      <c r="E28" s="17">
        <f t="shared" si="0"/>
        <v>10</v>
      </c>
      <c r="F28" s="17">
        <f>IF(D28-Course!$C21&gt;2,Course!$C21+2,D28)</f>
        <v>7</v>
      </c>
      <c r="G28" s="2">
        <f t="shared" si="1"/>
        <v>0</v>
      </c>
      <c r="H28" s="17">
        <f>2+VLOOKUP($B28,Course!$A$3:$D$21,3,FALSE)-E28</f>
        <v>-3</v>
      </c>
      <c r="I28" s="1">
        <v>8</v>
      </c>
      <c r="J28" s="17">
        <f t="shared" si="2"/>
        <v>6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1</v>
      </c>
      <c r="R28" s="17">
        <f>2+VLOOKUP($B28,Course!$E$3:$H$21,3,FALSE)-J28</f>
        <v>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10</v>
      </c>
      <c r="Y28" s="17">
        <f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>SUM(D11:D28)</f>
        <v>118</v>
      </c>
      <c r="E29" s="42">
        <f>SUM(E11:E28)</f>
        <v>88</v>
      </c>
      <c r="F29" s="42">
        <f>SUM(F11:F28)</f>
        <v>101</v>
      </c>
      <c r="G29" s="41">
        <f t="shared" ref="G29:R29" si="4">SUM(G11:G28)</f>
        <v>26</v>
      </c>
      <c r="H29" s="42">
        <f t="shared" si="4"/>
        <v>18</v>
      </c>
      <c r="I29" s="42">
        <f t="shared" si="4"/>
        <v>115</v>
      </c>
      <c r="J29" s="42">
        <f t="shared" si="4"/>
        <v>87</v>
      </c>
      <c r="K29" s="42">
        <f t="shared" si="4"/>
        <v>96</v>
      </c>
      <c r="L29" s="42"/>
      <c r="M29" s="42"/>
      <c r="N29" s="42"/>
      <c r="O29" s="42"/>
      <c r="P29" s="42"/>
      <c r="Q29" s="41">
        <f t="shared" si="4"/>
        <v>31</v>
      </c>
      <c r="R29" s="42">
        <f t="shared" si="4"/>
        <v>19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57</v>
      </c>
      <c r="R30" s="41">
        <f>R29+H29</f>
        <v>37</v>
      </c>
      <c r="S30" s="41">
        <f>Q30+R30/1000</f>
        <v>57.036999999999999</v>
      </c>
      <c r="T30" s="41"/>
      <c r="U30" s="41">
        <f>AVERAGE(T11:U29)</f>
        <v>4.625</v>
      </c>
      <c r="V30" s="41"/>
      <c r="W30" s="41">
        <f t="shared" ref="W30:Y30" si="5">AVERAGE(V11:W29)</f>
        <v>6.583333333333333</v>
      </c>
      <c r="X30" s="41"/>
      <c r="Y30" s="41">
        <f t="shared" si="5"/>
        <v>9.5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22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33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28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Sheet5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MID(CELL("filename",B4),FIND("]",CELL("filename",B4))+1,255)</f>
        <v>Stewart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268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18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5</v>
      </c>
      <c r="E11" s="17">
        <f>IF(D11=10,10,D11-$C11)</f>
        <v>4</v>
      </c>
      <c r="F11" s="17">
        <f>IF(D11-Course!$C4&gt;2,Course!$C4+2,D11)</f>
        <v>5</v>
      </c>
      <c r="G11" s="2">
        <f>IF(H11&lt;0,0,H11)</f>
        <v>1</v>
      </c>
      <c r="H11" s="17">
        <f>2+VLOOKUP($B11,Course!$A$3:$D$21,3,FALSE)-E11</f>
        <v>1</v>
      </c>
      <c r="I11" s="1">
        <v>3</v>
      </c>
      <c r="J11" s="17">
        <f>IF(I11=10,10,I11-$M11)</f>
        <v>2</v>
      </c>
      <c r="K11" s="17">
        <f>IF(I11-Course!$G4&gt;2,Course!$G4+2,I11)</f>
        <v>3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3</v>
      </c>
      <c r="R11" s="17">
        <f>2+VLOOKUP($B11,Course!$E$3:$H$21,3,FALSE)-J11</f>
        <v>3</v>
      </c>
      <c r="S11" s="17"/>
      <c r="T11" s="17">
        <f>IF(OR(ISBLANK($D11),$D11&lt;=0),"",IF(Course!$C4=3,$D11,""))</f>
        <v>5</v>
      </c>
      <c r="U11" s="17">
        <f>IF(OR(ISBLANK($I11),$I11&lt;=0),"",IF(Course!$C4=3,$I11,""))</f>
        <v>3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4</v>
      </c>
      <c r="E12" s="17">
        <f t="shared" ref="E12:E28" si="0">IF(D12=10,10,D12-$C12)</f>
        <v>3</v>
      </c>
      <c r="F12" s="17">
        <f>IF(D12-Course!$C5&gt;2,Course!$C5+2,D12)</f>
        <v>4</v>
      </c>
      <c r="G12" s="2">
        <f t="shared" ref="G12:G28" si="1">IF(H12&lt;0,0,H12)</f>
        <v>3</v>
      </c>
      <c r="H12" s="17">
        <f>2+VLOOKUP($B12,Course!$A$3:$D$21,3,FALSE)-E12</f>
        <v>3</v>
      </c>
      <c r="I12" s="1">
        <v>6</v>
      </c>
      <c r="J12" s="17">
        <f t="shared" ref="J12:J28" si="2">IF(I12=10,10,I12-$M12)</f>
        <v>5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1</v>
      </c>
      <c r="R12" s="17">
        <f>2+VLOOKUP($B12,Course!$E$3:$H$21,3,FALSE)-J12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4</v>
      </c>
      <c r="W12" s="17">
        <f>IF(OR(ISBLANK($I12),$I12&lt;=0),"",IF(Course!$C5=4,$I12,""))</f>
        <v>6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5</v>
      </c>
      <c r="E13" s="17">
        <f t="shared" si="0"/>
        <v>4</v>
      </c>
      <c r="F13" s="17">
        <f>IF(D13-Course!$C6&gt;2,Course!$C6+2,D13)</f>
        <v>5</v>
      </c>
      <c r="G13" s="2">
        <f t="shared" si="1"/>
        <v>2</v>
      </c>
      <c r="H13" s="17">
        <f>2+VLOOKUP($B13,Course!$A$3:$D$21,3,FALSE)-E13</f>
        <v>2</v>
      </c>
      <c r="I13" s="1">
        <v>5</v>
      </c>
      <c r="J13" s="17">
        <f t="shared" si="2"/>
        <v>4</v>
      </c>
      <c r="K13" s="17">
        <f>IF(I13-Course!$G6&gt;2,Course!$G6+2,I13)</f>
        <v>5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2</v>
      </c>
      <c r="R13" s="17">
        <f>2+VLOOKUP($B13,Course!$E$3:$H$21,3,FALSE)-J13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3</v>
      </c>
      <c r="E14" s="17">
        <f t="shared" si="0"/>
        <v>2</v>
      </c>
      <c r="F14" s="17">
        <f>IF(D14-Course!$C7&gt;2,Course!$C7+2,D14)</f>
        <v>3</v>
      </c>
      <c r="G14" s="2">
        <f t="shared" si="1"/>
        <v>3</v>
      </c>
      <c r="H14" s="17">
        <f>2+VLOOKUP($B14,Course!$A$3:$D$21,3,FALSE)-E14</f>
        <v>3</v>
      </c>
      <c r="I14" s="1">
        <v>4</v>
      </c>
      <c r="J14" s="17">
        <f t="shared" si="2"/>
        <v>3</v>
      </c>
      <c r="K14" s="17">
        <f>IF(I14-Course!$G7&gt;2,Course!$G7+2,I14)</f>
        <v>4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2</v>
      </c>
      <c r="R14" s="17">
        <f>2+VLOOKUP($B14,Course!$E$3:$H$21,3,FALSE)-J14</f>
        <v>2</v>
      </c>
      <c r="S14" s="17"/>
      <c r="T14" s="17">
        <f>IF(OR(ISBLANK($D14),$D14&lt;=0),"",IF(Course!$C7=3,$D14,""))</f>
        <v>3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6</v>
      </c>
      <c r="E15" s="17">
        <f t="shared" si="0"/>
        <v>5</v>
      </c>
      <c r="F15" s="17">
        <f>IF(D15-Course!$C8&gt;2,Course!$C8+2,D15)</f>
        <v>6</v>
      </c>
      <c r="G15" s="2">
        <f t="shared" si="1"/>
        <v>2</v>
      </c>
      <c r="H15" s="17">
        <f>2+VLOOKUP($B15,Course!$A$3:$D$21,3,FALSE)-E15</f>
        <v>2</v>
      </c>
      <c r="I15" s="1">
        <v>6</v>
      </c>
      <c r="J15" s="17">
        <f t="shared" si="2"/>
        <v>5</v>
      </c>
      <c r="K15" s="17">
        <f>IF(I15-Course!$G8&gt;2,Course!$G8+2,I15)</f>
        <v>6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2</v>
      </c>
      <c r="R15" s="17">
        <f>2+VLOOKUP($B15,Course!$E$3:$H$21,3,FALSE)-J15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6</v>
      </c>
      <c r="Y15" s="17">
        <f>IF(OR(ISBLANK($I15),$I15&lt;=0),"",IF(Course!$C8=5,$I15,""))</f>
        <v>6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5</v>
      </c>
      <c r="E16" s="17">
        <f t="shared" si="0"/>
        <v>4</v>
      </c>
      <c r="F16" s="17">
        <f>IF(D16-Course!$C9&gt;2,Course!$C9+2,D16)</f>
        <v>5</v>
      </c>
      <c r="G16" s="2">
        <f t="shared" si="1"/>
        <v>2</v>
      </c>
      <c r="H16" s="17">
        <f>2+VLOOKUP($B16,Course!$A$3:$D$21,3,FALSE)-E16</f>
        <v>2</v>
      </c>
      <c r="I16" s="1">
        <v>4</v>
      </c>
      <c r="J16" s="17">
        <f t="shared" si="2"/>
        <v>3</v>
      </c>
      <c r="K16" s="17">
        <f>IF(I16-Course!$G9&gt;2,Course!$G9+2,I16)</f>
        <v>4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3</v>
      </c>
      <c r="R16" s="17">
        <f>2+VLOOKUP($B16,Course!$E$3:$H$21,3,FALSE)-J16</f>
        <v>3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4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5</v>
      </c>
      <c r="E17" s="17">
        <f t="shared" si="0"/>
        <v>4</v>
      </c>
      <c r="F17" s="17">
        <f>IF(D17-Course!$C10&gt;2,Course!$C10+2,D17)</f>
        <v>5</v>
      </c>
      <c r="G17" s="2">
        <f t="shared" si="1"/>
        <v>1</v>
      </c>
      <c r="H17" s="17">
        <f>2+VLOOKUP($B17,Course!$A$3:$D$21,3,FALSE)-E17</f>
        <v>1</v>
      </c>
      <c r="I17" s="1">
        <v>5</v>
      </c>
      <c r="J17" s="17">
        <f t="shared" si="2"/>
        <v>4</v>
      </c>
      <c r="K17" s="17">
        <f>IF(I17-Course!$G10&gt;2,Course!$G10+2,I17)</f>
        <v>5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1</v>
      </c>
      <c r="R17" s="17">
        <f>2+VLOOKUP($B17,Course!$E$3:$H$21,3,FALSE)-J17</f>
        <v>1</v>
      </c>
      <c r="S17" s="17"/>
      <c r="T17" s="17">
        <f>IF(OR(ISBLANK($D17),$D17&lt;=0),"",IF(Course!$C10=3,$D17,""))</f>
        <v>5</v>
      </c>
      <c r="U17" s="17">
        <f>IF(OR(ISBLANK($I17),$I17&lt;=0),"",IF(Course!$C10=3,$I17,""))</f>
        <v>5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1</v>
      </c>
      <c r="D18" s="1">
        <v>6</v>
      </c>
      <c r="E18" s="17">
        <f t="shared" si="0"/>
        <v>5</v>
      </c>
      <c r="F18" s="17">
        <f>IF(D18-Course!$C11&gt;2,Course!$C11+2,D18)</f>
        <v>6</v>
      </c>
      <c r="G18" s="2">
        <f t="shared" si="1"/>
        <v>1</v>
      </c>
      <c r="H18" s="17">
        <f>2+VLOOKUP($B18,Course!$A$3:$D$21,3,FALSE)-E18</f>
        <v>1</v>
      </c>
      <c r="I18" s="1">
        <v>7</v>
      </c>
      <c r="J18" s="17">
        <f t="shared" si="2"/>
        <v>6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1</v>
      </c>
      <c r="N18" s="17"/>
      <c r="O18" s="17">
        <f>Course!C11</f>
        <v>4</v>
      </c>
      <c r="P18" s="17"/>
      <c r="Q18" s="2">
        <f t="shared" si="3"/>
        <v>0</v>
      </c>
      <c r="R18" s="17">
        <f>2+VLOOKUP($B18,Course!$E$3:$H$21,3,FALSE)-J18</f>
        <v>0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7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1</v>
      </c>
      <c r="D19" s="1">
        <v>7</v>
      </c>
      <c r="E19" s="17">
        <f t="shared" si="0"/>
        <v>6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0</v>
      </c>
      <c r="I19" s="1">
        <v>5</v>
      </c>
      <c r="J19" s="17">
        <f t="shared" si="2"/>
        <v>4</v>
      </c>
      <c r="K19" s="17">
        <f>IF(I19-Course!$G12&gt;2,Course!$G12+2,I19)</f>
        <v>5</v>
      </c>
      <c r="L19" s="17"/>
      <c r="M19" s="17">
        <f>QUOTIENT($G$5,18)+IF(VLOOKUP($B19,Course!$E$3:$H$21,4,FALSE)&lt;=MOD($G$5,18),1,0)</f>
        <v>1</v>
      </c>
      <c r="N19" s="17"/>
      <c r="O19" s="17">
        <f>Course!C12</f>
        <v>4</v>
      </c>
      <c r="P19" s="17"/>
      <c r="Q19" s="2">
        <f t="shared" si="3"/>
        <v>2</v>
      </c>
      <c r="R19" s="17">
        <f>2+VLOOKUP($B19,Course!$E$3:$H$21,3,FALSE)-J19</f>
        <v>2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7</v>
      </c>
      <c r="W19" s="17">
        <f>IF(OR(ISBLANK($I19),$I19&lt;=0),"",IF(Course!$C12=4,$I19,""))</f>
        <v>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1</v>
      </c>
      <c r="D20" s="1">
        <v>5</v>
      </c>
      <c r="E20" s="17">
        <f t="shared" si="0"/>
        <v>4</v>
      </c>
      <c r="F20" s="17">
        <f>IF(D20-Course!$C13&gt;2,Course!$C13+2,D20)</f>
        <v>5</v>
      </c>
      <c r="G20" s="2">
        <f t="shared" si="1"/>
        <v>2</v>
      </c>
      <c r="H20" s="17">
        <f>2+VLOOKUP($B20,Course!$A$3:$D$21,3,FALSE)-E20</f>
        <v>2</v>
      </c>
      <c r="I20" s="1">
        <v>8</v>
      </c>
      <c r="J20" s="17">
        <f t="shared" si="2"/>
        <v>7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1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-1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8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6</v>
      </c>
      <c r="E21" s="17">
        <f t="shared" si="0"/>
        <v>5</v>
      </c>
      <c r="F21" s="17">
        <f>IF(D21-Course!$C14&gt;2,Course!$C14+2,D21)</f>
        <v>6</v>
      </c>
      <c r="G21" s="2">
        <f t="shared" si="1"/>
        <v>1</v>
      </c>
      <c r="H21" s="17">
        <f>2+VLOOKUP($B21,Course!$A$3:$D$21,3,FALSE)-E21</f>
        <v>1</v>
      </c>
      <c r="I21" s="1">
        <v>6</v>
      </c>
      <c r="J21" s="17">
        <f t="shared" si="2"/>
        <v>5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1</v>
      </c>
      <c r="R21" s="17">
        <f>2+VLOOKUP($B21,Course!$E$3:$H$21,3,FALSE)-J21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6</v>
      </c>
      <c r="W21" s="17">
        <f>IF(OR(ISBLANK($I21),$I21&lt;=0),"",IF(Course!$C14=4,$I21,""))</f>
        <v>6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6</v>
      </c>
      <c r="E22" s="17">
        <f t="shared" si="0"/>
        <v>5</v>
      </c>
      <c r="F22" s="17">
        <f>IF(D22-Course!$C15&gt;2,Course!$C15+2,D22)</f>
        <v>6</v>
      </c>
      <c r="G22" s="2">
        <f t="shared" si="1"/>
        <v>1</v>
      </c>
      <c r="H22" s="17">
        <f>2+VLOOKUP($B22,Course!$A$3:$D$21,3,FALSE)-E22</f>
        <v>1</v>
      </c>
      <c r="I22" s="1">
        <v>6</v>
      </c>
      <c r="J22" s="17">
        <f t="shared" si="2"/>
        <v>5</v>
      </c>
      <c r="K22" s="17">
        <f>IF(I22-Course!$G15&gt;2,Course!$G15+2,I22)</f>
        <v>6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1</v>
      </c>
      <c r="R22" s="17">
        <f>2+VLOOKUP($B22,Course!$E$3:$H$21,3,FALSE)-J22</f>
        <v>1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6</v>
      </c>
      <c r="W22" s="17">
        <f>IF(OR(ISBLANK($I22),$I22&lt;=0),"",IF(Course!$C15=4,$I22,""))</f>
        <v>6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4</v>
      </c>
      <c r="E23" s="17">
        <f t="shared" si="0"/>
        <v>3</v>
      </c>
      <c r="F23" s="17">
        <f>IF(D23-Course!$C16&gt;2,Course!$C16+2,D23)</f>
        <v>4</v>
      </c>
      <c r="G23" s="2">
        <f t="shared" si="1"/>
        <v>2</v>
      </c>
      <c r="H23" s="17">
        <f>2+VLOOKUP($B23,Course!$A$3:$D$21,3,FALSE)-E23</f>
        <v>2</v>
      </c>
      <c r="I23" s="1">
        <v>5</v>
      </c>
      <c r="J23" s="17">
        <f t="shared" si="2"/>
        <v>4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1</v>
      </c>
      <c r="R23" s="17">
        <f>2+VLOOKUP($B23,Course!$E$3:$H$21,3,FALSE)-J23</f>
        <v>1</v>
      </c>
      <c r="S23" s="17"/>
      <c r="T23" s="17">
        <f>IF(OR(ISBLANK($D23),$D23&lt;=0),"",IF(Course!$C16=3,$D23,""))</f>
        <v>4</v>
      </c>
      <c r="U23" s="17">
        <f>IF(OR(ISBLANK($I23),$I23&lt;=0),"",IF(Course!$C16=3,$I23,""))</f>
        <v>5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1</v>
      </c>
      <c r="D24" s="1">
        <v>6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5</v>
      </c>
      <c r="J24" s="17">
        <f t="shared" si="2"/>
        <v>4</v>
      </c>
      <c r="K24" s="17">
        <f>IF(I24-Course!$G17&gt;2,Course!$G17+2,I24)</f>
        <v>5</v>
      </c>
      <c r="L24" s="17"/>
      <c r="M24" s="17">
        <f>QUOTIENT($G$5,18)+IF(VLOOKUP($B24,Course!$E$3:$H$21,4,FALSE)&lt;=MOD($G$5,18),1,0)</f>
        <v>1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6</v>
      </c>
      <c r="E25" s="17">
        <f t="shared" si="0"/>
        <v>5</v>
      </c>
      <c r="F25" s="17">
        <f>IF(D25-Course!$C18&gt;2,Course!$C18+2,D25)</f>
        <v>6</v>
      </c>
      <c r="G25" s="2">
        <f t="shared" si="1"/>
        <v>1</v>
      </c>
      <c r="H25" s="17">
        <f>2+VLOOKUP($B25,Course!$A$3:$D$21,3,FALSE)-E25</f>
        <v>1</v>
      </c>
      <c r="I25" s="1">
        <v>6</v>
      </c>
      <c r="J25" s="17">
        <f t="shared" si="2"/>
        <v>5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1</v>
      </c>
      <c r="R25" s="17">
        <f>2+VLOOKUP($B25,Course!$E$3:$H$21,3,FALSE)-J25</f>
        <v>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6</v>
      </c>
      <c r="W25" s="17">
        <f>IF(OR(ISBLANK($I25),$I25&lt;=0),"",IF(Course!$C18=4,$I25,""))</f>
        <v>6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1</v>
      </c>
      <c r="D26" s="1">
        <v>5</v>
      </c>
      <c r="E26" s="17">
        <f t="shared" si="0"/>
        <v>4</v>
      </c>
      <c r="F26" s="17">
        <f>IF(D26-Course!$C19&gt;2,Course!$C19+2,D26)</f>
        <v>5</v>
      </c>
      <c r="G26" s="2">
        <f t="shared" si="1"/>
        <v>2</v>
      </c>
      <c r="H26" s="17">
        <f>2+VLOOKUP($B26,Course!$A$3:$D$21,3,FALSE)-E26</f>
        <v>2</v>
      </c>
      <c r="I26" s="1">
        <v>6</v>
      </c>
      <c r="J26" s="17">
        <f t="shared" si="2"/>
        <v>5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1</v>
      </c>
      <c r="N26" s="17"/>
      <c r="O26" s="17">
        <f>Course!C19</f>
        <v>4</v>
      </c>
      <c r="P26" s="17"/>
      <c r="Q26" s="2">
        <f t="shared" si="3"/>
        <v>1</v>
      </c>
      <c r="R26" s="17">
        <f>2+VLOOKUP($B26,Course!$E$3:$H$21,3,FALSE)-J26</f>
        <v>1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5</v>
      </c>
      <c r="W26" s="17">
        <f>IF(OR(ISBLANK($I26),$I26&lt;=0),"",IF(Course!$C19=4,$I26,""))</f>
        <v>6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5</v>
      </c>
      <c r="E27" s="17">
        <f t="shared" si="0"/>
        <v>4</v>
      </c>
      <c r="F27" s="17">
        <f>IF(D27-Course!$C20&gt;2,Course!$C20+2,D27)</f>
        <v>5</v>
      </c>
      <c r="G27" s="2">
        <f t="shared" si="1"/>
        <v>2</v>
      </c>
      <c r="H27" s="17">
        <f>2+VLOOKUP($B27,Course!$A$3:$D$21,3,FALSE)-E27</f>
        <v>2</v>
      </c>
      <c r="I27" s="1">
        <v>4</v>
      </c>
      <c r="J27" s="17">
        <f t="shared" si="2"/>
        <v>3</v>
      </c>
      <c r="K27" s="17">
        <f>IF(I27-Course!$G20&gt;2,Course!$G20+2,I27)</f>
        <v>4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3</v>
      </c>
      <c r="R27" s="17">
        <f>2+VLOOKUP($B27,Course!$E$3:$H$21,3,FALSE)-J27</f>
        <v>3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4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1</v>
      </c>
      <c r="D28" s="1">
        <v>5</v>
      </c>
      <c r="E28" s="17">
        <f t="shared" si="0"/>
        <v>4</v>
      </c>
      <c r="F28" s="17">
        <f>IF(D28-Course!$C21&gt;2,Course!$C21+2,D28)</f>
        <v>5</v>
      </c>
      <c r="G28" s="2">
        <f t="shared" si="1"/>
        <v>3</v>
      </c>
      <c r="H28" s="17">
        <f>2+VLOOKUP($B28,Course!$A$3:$D$21,3,FALSE)-E28</f>
        <v>3</v>
      </c>
      <c r="I28" s="1">
        <v>8</v>
      </c>
      <c r="J28" s="17">
        <f t="shared" si="2"/>
        <v>7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1</v>
      </c>
      <c r="N28" s="17"/>
      <c r="O28" s="17">
        <f>Course!C21</f>
        <v>5</v>
      </c>
      <c r="P28" s="17"/>
      <c r="Q28" s="2">
        <f t="shared" si="3"/>
        <v>0</v>
      </c>
      <c r="R28" s="17">
        <f>2+VLOOKUP($B28,Course!$E$3:$H$21,3,FALSE)-J28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5</v>
      </c>
      <c r="Y28" s="17">
        <f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>SUM(D11:D28)</f>
        <v>94</v>
      </c>
      <c r="E29" s="42">
        <f>SUM(E11:E28)</f>
        <v>76</v>
      </c>
      <c r="F29" s="42">
        <f>SUM(F11:F28)</f>
        <v>93</v>
      </c>
      <c r="G29" s="41">
        <f t="shared" ref="G29:R29" si="4">SUM(G11:G28)</f>
        <v>30</v>
      </c>
      <c r="H29" s="42">
        <f t="shared" si="4"/>
        <v>30</v>
      </c>
      <c r="I29" s="42">
        <f t="shared" si="4"/>
        <v>99</v>
      </c>
      <c r="J29" s="42">
        <f t="shared" si="4"/>
        <v>81</v>
      </c>
      <c r="K29" s="42">
        <f t="shared" si="4"/>
        <v>95</v>
      </c>
      <c r="L29" s="42"/>
      <c r="M29" s="42"/>
      <c r="N29" s="42"/>
      <c r="O29" s="42"/>
      <c r="P29" s="42"/>
      <c r="Q29" s="41">
        <f t="shared" si="4"/>
        <v>26</v>
      </c>
      <c r="R29" s="42">
        <f t="shared" si="4"/>
        <v>25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56</v>
      </c>
      <c r="R30" s="41">
        <f>R29+H29</f>
        <v>55</v>
      </c>
      <c r="S30" s="41">
        <f>Q30+R30/1000</f>
        <v>56.055</v>
      </c>
      <c r="T30" s="41"/>
      <c r="U30" s="41">
        <f>AVERAGE(T11:U29)</f>
        <v>4.25</v>
      </c>
      <c r="V30" s="41"/>
      <c r="W30" s="41">
        <f t="shared" ref="W30:Y30" si="5">AVERAGE(V11:W29)</f>
        <v>5.583333333333333</v>
      </c>
      <c r="X30" s="41"/>
      <c r="Y30" s="41">
        <f t="shared" si="5"/>
        <v>6.25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21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25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27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B2:R2"/>
    <mergeCell ref="B3:R3"/>
    <mergeCell ref="B5:D5"/>
    <mergeCell ref="B8:B10"/>
    <mergeCell ref="C8:C10"/>
    <mergeCell ref="D8:H8"/>
    <mergeCell ref="I8:R8"/>
    <mergeCell ref="T8:U8"/>
    <mergeCell ref="V8:W8"/>
    <mergeCell ref="X8:Y8"/>
    <mergeCell ref="D9:D10"/>
    <mergeCell ref="E9:H9"/>
    <mergeCell ref="I9:I10"/>
    <mergeCell ref="J9:R9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43">
    <tabColor theme="7" tint="0.59999389629810485"/>
  </sheetPr>
  <dimension ref="A1:Z33"/>
  <sheetViews>
    <sheetView zoomScaleNormal="100" workbookViewId="0">
      <selection activeCell="I28" sqref="I28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Derek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189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45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2</v>
      </c>
      <c r="D11" s="1">
        <v>6</v>
      </c>
      <c r="E11" s="17">
        <f>IF(D11=10,10,D11-$C11)</f>
        <v>4</v>
      </c>
      <c r="F11" s="17">
        <f>IF(D11-Course!$C4&gt;2,Course!$C4+2,D11)</f>
        <v>5</v>
      </c>
      <c r="G11" s="2">
        <f>IF(H11&lt;0,0,H11)</f>
        <v>1</v>
      </c>
      <c r="H11" s="17">
        <f>2+VLOOKUP($B11,Course!$A$3:$D$21,3,FALSE)-E11</f>
        <v>1</v>
      </c>
      <c r="I11" s="1">
        <v>4</v>
      </c>
      <c r="J11" s="17">
        <f>IF(I11=10,10,I11-$M11)</f>
        <v>2</v>
      </c>
      <c r="K11" s="17">
        <f>IF(I11-Course!$G4&gt;2,Course!$G4+2,I11)</f>
        <v>4</v>
      </c>
      <c r="L11" s="17"/>
      <c r="M11" s="17">
        <f>QUOTIENT($G$5,18)+IF(VLOOKUP($B11,Course!$E$3:$H$21,4,FALSE)&lt;=MOD($G$5,18),1,0)</f>
        <v>2</v>
      </c>
      <c r="N11" s="17"/>
      <c r="O11" s="17">
        <f>Course!C4</f>
        <v>3</v>
      </c>
      <c r="P11" s="17"/>
      <c r="Q11" s="2">
        <f>IF(R11&lt;0,0,R11)</f>
        <v>3</v>
      </c>
      <c r="R11" s="17">
        <f>2+VLOOKUP($B11,Course!$E$3:$H$21,3,FALSE)-J11</f>
        <v>3</v>
      </c>
      <c r="S11" s="17"/>
      <c r="T11" s="17">
        <f>IF(OR(ISBLANK($D11),$D11&lt;=0),"",IF(Course!$C4=3,$D11,""))</f>
        <v>6</v>
      </c>
      <c r="U11" s="17">
        <f>IF(OR(ISBLANK($I11),$I11&lt;=0),"",IF(Course!$C4=3,$I11,""))</f>
        <v>4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2</v>
      </c>
      <c r="D12" s="1">
        <v>8</v>
      </c>
      <c r="E12" s="17">
        <f t="shared" ref="E12:E28" si="0">IF(D12=10,10,D12-$C12)</f>
        <v>6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0</v>
      </c>
      <c r="I12" s="1">
        <v>7</v>
      </c>
      <c r="J12" s="17">
        <f t="shared" ref="J12:J28" si="2">IF(I12=10,10,I12-$M12)</f>
        <v>5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2</v>
      </c>
      <c r="N12" s="17"/>
      <c r="O12" s="17">
        <f>Course!C5</f>
        <v>4</v>
      </c>
      <c r="P12" s="17"/>
      <c r="Q12" s="2">
        <f t="shared" ref="Q12:Q28" si="3">IF(R12&lt;0,0,R12)</f>
        <v>1</v>
      </c>
      <c r="R12" s="17">
        <f>2+VLOOKUP($B12,Course!$E$3:$H$21,3,FALSE)-J12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8</v>
      </c>
      <c r="W12" s="17">
        <f>IF(OR(ISBLANK($I12),$I12&lt;=0),"",IF(Course!$C5=4,$I12,""))</f>
        <v>7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2</v>
      </c>
      <c r="D13" s="1">
        <v>6</v>
      </c>
      <c r="E13" s="17">
        <f t="shared" si="0"/>
        <v>4</v>
      </c>
      <c r="F13" s="17">
        <f>IF(D13-Course!$C6&gt;2,Course!$C6+2,D13)</f>
        <v>6</v>
      </c>
      <c r="G13" s="2">
        <f t="shared" si="1"/>
        <v>2</v>
      </c>
      <c r="H13" s="17">
        <f>2+VLOOKUP($B13,Course!$A$3:$D$21,3,FALSE)-E13</f>
        <v>2</v>
      </c>
      <c r="I13" s="1">
        <v>7</v>
      </c>
      <c r="J13" s="17">
        <f t="shared" si="2"/>
        <v>5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2</v>
      </c>
      <c r="N13" s="17"/>
      <c r="O13" s="17">
        <f>Course!C6</f>
        <v>4</v>
      </c>
      <c r="P13" s="17"/>
      <c r="Q13" s="2">
        <f t="shared" si="3"/>
        <v>1</v>
      </c>
      <c r="R13" s="17">
        <f>2+VLOOKUP($B13,Course!$E$3:$H$21,3,FALSE)-J13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7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2</v>
      </c>
      <c r="D14" s="1">
        <v>7</v>
      </c>
      <c r="E14" s="17">
        <f t="shared" si="0"/>
        <v>5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0</v>
      </c>
      <c r="I14" s="1">
        <v>6</v>
      </c>
      <c r="J14" s="17">
        <f t="shared" si="2"/>
        <v>4</v>
      </c>
      <c r="K14" s="17">
        <f>IF(I14-Course!$G7&gt;2,Course!$G7+2,I14)</f>
        <v>5</v>
      </c>
      <c r="L14" s="17"/>
      <c r="M14" s="17">
        <f>QUOTIENT($G$5,18)+IF(VLOOKUP($B14,Course!$E$3:$H$21,4,FALSE)&lt;=MOD($G$5,18),1,0)</f>
        <v>2</v>
      </c>
      <c r="N14" s="17"/>
      <c r="O14" s="17">
        <f>Course!C7</f>
        <v>3</v>
      </c>
      <c r="P14" s="17"/>
      <c r="Q14" s="2">
        <f t="shared" si="3"/>
        <v>1</v>
      </c>
      <c r="R14" s="17">
        <f>2+VLOOKUP($B14,Course!$E$3:$H$21,3,FALSE)-J14</f>
        <v>1</v>
      </c>
      <c r="S14" s="17"/>
      <c r="T14" s="17">
        <f>IF(OR(ISBLANK($D14),$D14&lt;=0),"",IF(Course!$C7=3,$D14,""))</f>
        <v>7</v>
      </c>
      <c r="U14" s="17">
        <f>IF(OR(ISBLANK($I14),$I14&lt;=0),"",IF(Course!$C7=3,$I14,""))</f>
        <v>6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3</v>
      </c>
      <c r="D15" s="1">
        <v>9</v>
      </c>
      <c r="E15" s="17">
        <f t="shared" si="0"/>
        <v>6</v>
      </c>
      <c r="F15" s="17">
        <f>IF(D15-Course!$C8&gt;2,Course!$C8+2,D15)</f>
        <v>7</v>
      </c>
      <c r="G15" s="2">
        <f t="shared" si="1"/>
        <v>1</v>
      </c>
      <c r="H15" s="17">
        <f>2+VLOOKUP($B15,Course!$A$3:$D$21,3,FALSE)-E15</f>
        <v>1</v>
      </c>
      <c r="I15" s="1">
        <v>10</v>
      </c>
      <c r="J15" s="17">
        <f t="shared" si="2"/>
        <v>10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3</v>
      </c>
      <c r="N15" s="17"/>
      <c r="O15" s="17">
        <f>Course!C8</f>
        <v>5</v>
      </c>
      <c r="P15" s="17"/>
      <c r="Q15" s="2">
        <f t="shared" si="3"/>
        <v>0</v>
      </c>
      <c r="R15" s="17">
        <f>2+VLOOKUP($B15,Course!$E$3:$H$21,3,FALSE)-J15</f>
        <v>-3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9</v>
      </c>
      <c r="Y15" s="17">
        <f>IF(OR(ISBLANK($I15),$I15&lt;=0),"",IF(Course!$C8=5,$I15,""))</f>
        <v>10</v>
      </c>
    </row>
    <row r="16" spans="2:25" ht="14.4" x14ac:dyDescent="0.3">
      <c r="B16" s="2">
        <v>6</v>
      </c>
      <c r="C16" s="17">
        <f>QUOTIENT($G$5,18)+IF(VLOOKUP($B16,Course!$A$3:$D$21,4,FALSE)&lt;=MOD($G$5,18),1,0)</f>
        <v>2</v>
      </c>
      <c r="D16" s="1">
        <v>6</v>
      </c>
      <c r="E16" s="17">
        <f t="shared" si="0"/>
        <v>4</v>
      </c>
      <c r="F16" s="17">
        <f>IF(D16-Course!$C9&gt;2,Course!$C9+2,D16)</f>
        <v>6</v>
      </c>
      <c r="G16" s="2">
        <f t="shared" si="1"/>
        <v>2</v>
      </c>
      <c r="H16" s="17">
        <f>2+VLOOKUP($B16,Course!$A$3:$D$21,3,FALSE)-E16</f>
        <v>2</v>
      </c>
      <c r="I16" s="1">
        <v>5</v>
      </c>
      <c r="J16" s="17">
        <f t="shared" si="2"/>
        <v>3</v>
      </c>
      <c r="K16" s="17">
        <f>IF(I16-Course!$G9&gt;2,Course!$G9+2,I16)</f>
        <v>5</v>
      </c>
      <c r="L16" s="17"/>
      <c r="M16" s="17">
        <f>QUOTIENT($G$5,18)+IF(VLOOKUP($B16,Course!$E$3:$H$21,4,FALSE)&lt;=MOD($G$5,18),1,0)</f>
        <v>2</v>
      </c>
      <c r="N16" s="17"/>
      <c r="O16" s="17">
        <f>Course!C9</f>
        <v>4</v>
      </c>
      <c r="P16" s="17"/>
      <c r="Q16" s="2">
        <f t="shared" si="3"/>
        <v>3</v>
      </c>
      <c r="R16" s="17">
        <f>2+VLOOKUP($B16,Course!$E$3:$H$21,3,FALSE)-J16</f>
        <v>3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5</v>
      </c>
      <c r="E17" s="17">
        <f t="shared" si="0"/>
        <v>3</v>
      </c>
      <c r="F17" s="17">
        <f>IF(D17-Course!$C10&gt;2,Course!$C10+2,D17)</f>
        <v>5</v>
      </c>
      <c r="G17" s="2">
        <f t="shared" si="1"/>
        <v>2</v>
      </c>
      <c r="H17" s="17">
        <f>2+VLOOKUP($B17,Course!$A$3:$D$21,3,FALSE)-E17</f>
        <v>2</v>
      </c>
      <c r="I17" s="1">
        <v>6</v>
      </c>
      <c r="J17" s="17">
        <f t="shared" si="2"/>
        <v>4</v>
      </c>
      <c r="K17" s="17">
        <f>IF(I17-Course!$G10&gt;2,Course!$G10+2,I17)</f>
        <v>5</v>
      </c>
      <c r="L17" s="17"/>
      <c r="M17" s="17">
        <f>QUOTIENT($G$5,18)+IF(VLOOKUP($B17,Course!$E$3:$H$21,4,FALSE)&lt;=MOD($G$5,18),1,0)</f>
        <v>2</v>
      </c>
      <c r="N17" s="17"/>
      <c r="O17" s="17">
        <f>Course!C10</f>
        <v>3</v>
      </c>
      <c r="P17" s="17"/>
      <c r="Q17" s="2">
        <f t="shared" si="3"/>
        <v>1</v>
      </c>
      <c r="R17" s="17">
        <f>2+VLOOKUP($B17,Course!$E$3:$H$21,3,FALSE)-J17</f>
        <v>1</v>
      </c>
      <c r="S17" s="17"/>
      <c r="T17" s="17">
        <f>IF(OR(ISBLANK($D17),$D17&lt;=0),"",IF(Course!$C10=3,$D17,""))</f>
        <v>5</v>
      </c>
      <c r="U17" s="17">
        <f>IF(OR(ISBLANK($I17),$I17&lt;=0),"",IF(Course!$C10=3,$I17,""))</f>
        <v>6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3</v>
      </c>
      <c r="D18" s="1">
        <v>7</v>
      </c>
      <c r="E18" s="17">
        <f t="shared" si="0"/>
        <v>4</v>
      </c>
      <c r="F18" s="17">
        <f>IF(D18-Course!$C11&gt;2,Course!$C11+2,D18)</f>
        <v>6</v>
      </c>
      <c r="G18" s="2">
        <f t="shared" si="1"/>
        <v>2</v>
      </c>
      <c r="H18" s="17">
        <f>2+VLOOKUP($B18,Course!$A$3:$D$21,3,FALSE)-E18</f>
        <v>2</v>
      </c>
      <c r="I18" s="1">
        <v>6</v>
      </c>
      <c r="J18" s="17">
        <f t="shared" si="2"/>
        <v>3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3</v>
      </c>
      <c r="N18" s="17"/>
      <c r="O18" s="17">
        <f>Course!C11</f>
        <v>4</v>
      </c>
      <c r="P18" s="17"/>
      <c r="Q18" s="2">
        <f t="shared" si="3"/>
        <v>3</v>
      </c>
      <c r="R18" s="17">
        <f>2+VLOOKUP($B18,Course!$E$3:$H$21,3,FALSE)-J18</f>
        <v>3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7</v>
      </c>
      <c r="W18" s="17">
        <f>IF(OR(ISBLANK($I18),$I18&lt;=0),"",IF(Course!$C11=4,$I18,""))</f>
        <v>6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3</v>
      </c>
      <c r="D19" s="1">
        <v>9</v>
      </c>
      <c r="E19" s="17">
        <f t="shared" si="0"/>
        <v>6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0</v>
      </c>
      <c r="I19" s="1">
        <v>8</v>
      </c>
      <c r="J19" s="17">
        <f t="shared" si="2"/>
        <v>5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3</v>
      </c>
      <c r="N19" s="17"/>
      <c r="O19" s="17">
        <f>Course!C12</f>
        <v>4</v>
      </c>
      <c r="P19" s="17"/>
      <c r="Q19" s="2">
        <f t="shared" si="3"/>
        <v>1</v>
      </c>
      <c r="R19" s="17">
        <f>2+VLOOKUP($B19,Course!$E$3:$H$21,3,FALSE)-J19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9</v>
      </c>
      <c r="W19" s="17">
        <f>IF(OR(ISBLANK($I19),$I19&lt;=0),"",IF(Course!$C12=4,$I19,""))</f>
        <v>8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3</v>
      </c>
      <c r="D20" s="1">
        <v>10</v>
      </c>
      <c r="E20" s="17">
        <f t="shared" si="0"/>
        <v>10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-4</v>
      </c>
      <c r="I20" s="1">
        <v>10</v>
      </c>
      <c r="J20" s="17">
        <f t="shared" si="2"/>
        <v>10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3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-4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10</v>
      </c>
      <c r="W20" s="17">
        <f>IF(OR(ISBLANK($I20),$I20&lt;=0),"",IF(Course!$C13=4,$I20,""))</f>
        <v>10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2</v>
      </c>
      <c r="D21" s="1">
        <v>9</v>
      </c>
      <c r="E21" s="17">
        <f t="shared" si="0"/>
        <v>7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-1</v>
      </c>
      <c r="I21" s="1">
        <v>9</v>
      </c>
      <c r="J21" s="17">
        <f t="shared" si="2"/>
        <v>7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2</v>
      </c>
      <c r="N21" s="17"/>
      <c r="O21" s="17">
        <f>Course!C14</f>
        <v>4</v>
      </c>
      <c r="P21" s="17"/>
      <c r="Q21" s="2">
        <f t="shared" si="3"/>
        <v>0</v>
      </c>
      <c r="R21" s="17">
        <f>2+VLOOKUP($B21,Course!$E$3:$H$21,3,FALSE)-J21</f>
        <v>-1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9</v>
      </c>
      <c r="W21" s="17">
        <f>IF(OR(ISBLANK($I21),$I21&lt;=0),"",IF(Course!$C14=4,$I21,""))</f>
        <v>9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2</v>
      </c>
      <c r="D22" s="1">
        <v>7</v>
      </c>
      <c r="E22" s="17">
        <f t="shared" si="0"/>
        <v>5</v>
      </c>
      <c r="F22" s="17">
        <f>IF(D22-Course!$C15&gt;2,Course!$C15+2,D22)</f>
        <v>6</v>
      </c>
      <c r="G22" s="2">
        <f t="shared" si="1"/>
        <v>1</v>
      </c>
      <c r="H22" s="17">
        <f>2+VLOOKUP($B22,Course!$A$3:$D$21,3,FALSE)-E22</f>
        <v>1</v>
      </c>
      <c r="I22" s="1">
        <v>6</v>
      </c>
      <c r="J22" s="17">
        <f t="shared" si="2"/>
        <v>4</v>
      </c>
      <c r="K22" s="17">
        <f>IF(I22-Course!$G15&gt;2,Course!$G15+2,I22)</f>
        <v>6</v>
      </c>
      <c r="L22" s="17"/>
      <c r="M22" s="17">
        <f>QUOTIENT($G$5,18)+IF(VLOOKUP($B22,Course!$E$3:$H$21,4,FALSE)&lt;=MOD($G$5,18),1,0)</f>
        <v>2</v>
      </c>
      <c r="N22" s="17"/>
      <c r="O22" s="17">
        <f>Course!C15</f>
        <v>4</v>
      </c>
      <c r="P22" s="17"/>
      <c r="Q22" s="2">
        <f t="shared" si="3"/>
        <v>2</v>
      </c>
      <c r="R22" s="17">
        <f>2+VLOOKUP($B22,Course!$E$3:$H$21,3,FALSE)-J22</f>
        <v>2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7</v>
      </c>
      <c r="W22" s="17">
        <f>IF(OR(ISBLANK($I22),$I22&lt;=0),"",IF(Course!$C15=4,$I22,""))</f>
        <v>6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3</v>
      </c>
      <c r="D23" s="1">
        <v>6</v>
      </c>
      <c r="E23" s="17">
        <f t="shared" si="0"/>
        <v>3</v>
      </c>
      <c r="F23" s="17">
        <f>IF(D23-Course!$C16&gt;2,Course!$C16+2,D23)</f>
        <v>5</v>
      </c>
      <c r="G23" s="2">
        <f t="shared" si="1"/>
        <v>2</v>
      </c>
      <c r="H23" s="17">
        <f>2+VLOOKUP($B23,Course!$A$3:$D$21,3,FALSE)-E23</f>
        <v>2</v>
      </c>
      <c r="I23" s="1">
        <v>4</v>
      </c>
      <c r="J23" s="17">
        <f t="shared" si="2"/>
        <v>1</v>
      </c>
      <c r="K23" s="17">
        <f>IF(I23-Course!$G16&gt;2,Course!$G16+2,I23)</f>
        <v>4</v>
      </c>
      <c r="L23" s="17"/>
      <c r="M23" s="17">
        <f>QUOTIENT($G$5,18)+IF(VLOOKUP($B23,Course!$E$3:$H$21,4,FALSE)&lt;=MOD($G$5,18),1,0)</f>
        <v>3</v>
      </c>
      <c r="N23" s="17"/>
      <c r="O23" s="17">
        <f>Course!C16</f>
        <v>3</v>
      </c>
      <c r="P23" s="17"/>
      <c r="Q23" s="2">
        <f t="shared" si="3"/>
        <v>4</v>
      </c>
      <c r="R23" s="17">
        <f>2+VLOOKUP($B23,Course!$E$3:$H$21,3,FALSE)-J23</f>
        <v>4</v>
      </c>
      <c r="S23" s="17"/>
      <c r="T23" s="17">
        <f>IF(OR(ISBLANK($D23),$D23&lt;=0),"",IF(Course!$C16=3,$D23,""))</f>
        <v>6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3</v>
      </c>
      <c r="D24" s="1">
        <v>6</v>
      </c>
      <c r="E24" s="17">
        <f t="shared" si="0"/>
        <v>3</v>
      </c>
      <c r="F24" s="17">
        <f>IF(D24-Course!$C17&gt;2,Course!$C17+2,D24)</f>
        <v>6</v>
      </c>
      <c r="G24" s="2">
        <f t="shared" si="1"/>
        <v>3</v>
      </c>
      <c r="H24" s="17">
        <f>2+VLOOKUP($B24,Course!$A$3:$D$21,3,FALSE)-E24</f>
        <v>3</v>
      </c>
      <c r="I24" s="1">
        <v>10</v>
      </c>
      <c r="J24" s="17">
        <f t="shared" si="2"/>
        <v>10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3</v>
      </c>
      <c r="N24" s="17"/>
      <c r="O24" s="17">
        <f>Course!C17</f>
        <v>4</v>
      </c>
      <c r="P24" s="17"/>
      <c r="Q24" s="2">
        <f t="shared" si="3"/>
        <v>0</v>
      </c>
      <c r="R24" s="17">
        <f>2+VLOOKUP($B24,Course!$E$3:$H$21,3,FALSE)-J24</f>
        <v>-4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10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3</v>
      </c>
      <c r="D25" s="1">
        <v>8</v>
      </c>
      <c r="E25" s="17">
        <f t="shared" si="0"/>
        <v>5</v>
      </c>
      <c r="F25" s="17">
        <f>IF(D25-Course!$C18&gt;2,Course!$C18+2,D25)</f>
        <v>6</v>
      </c>
      <c r="G25" s="2">
        <f t="shared" si="1"/>
        <v>1</v>
      </c>
      <c r="H25" s="17">
        <f>2+VLOOKUP($B25,Course!$A$3:$D$21,3,FALSE)-E25</f>
        <v>1</v>
      </c>
      <c r="I25" s="1">
        <v>9</v>
      </c>
      <c r="J25" s="17">
        <f t="shared" si="2"/>
        <v>6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3</v>
      </c>
      <c r="N25" s="17"/>
      <c r="O25" s="17">
        <f>Course!C18</f>
        <v>4</v>
      </c>
      <c r="P25" s="17"/>
      <c r="Q25" s="2">
        <f t="shared" si="3"/>
        <v>0</v>
      </c>
      <c r="R25" s="17">
        <f>2+VLOOKUP($B25,Course!$E$3:$H$21,3,FALSE)-J25</f>
        <v>0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8</v>
      </c>
      <c r="W25" s="17">
        <f>IF(OR(ISBLANK($I25),$I25&lt;=0),"",IF(Course!$C18=4,$I25,""))</f>
        <v>9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3</v>
      </c>
      <c r="D26" s="1">
        <v>10</v>
      </c>
      <c r="E26" s="17">
        <f t="shared" si="0"/>
        <v>10</v>
      </c>
      <c r="F26" s="17">
        <f>IF(D26-Course!$C19&gt;2,Course!$C19+2,D26)</f>
        <v>6</v>
      </c>
      <c r="G26" s="2">
        <f t="shared" si="1"/>
        <v>0</v>
      </c>
      <c r="H26" s="17">
        <f>2+VLOOKUP($B26,Course!$A$3:$D$21,3,FALSE)-E26</f>
        <v>-4</v>
      </c>
      <c r="I26" s="1">
        <v>8</v>
      </c>
      <c r="J26" s="17">
        <f t="shared" si="2"/>
        <v>5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3</v>
      </c>
      <c r="N26" s="17"/>
      <c r="O26" s="17">
        <f>Course!C19</f>
        <v>4</v>
      </c>
      <c r="P26" s="17"/>
      <c r="Q26" s="2">
        <f t="shared" si="3"/>
        <v>1</v>
      </c>
      <c r="R26" s="17">
        <f>2+VLOOKUP($B26,Course!$E$3:$H$21,3,FALSE)-J26</f>
        <v>1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10</v>
      </c>
      <c r="W26" s="17">
        <f>IF(OR(ISBLANK($I26),$I26&lt;=0),"",IF(Course!$C19=4,$I26,""))</f>
        <v>8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2</v>
      </c>
      <c r="D27" s="1">
        <v>6</v>
      </c>
      <c r="E27" s="17">
        <f t="shared" si="0"/>
        <v>4</v>
      </c>
      <c r="F27" s="17">
        <f>IF(D27-Course!$C20&gt;2,Course!$C20+2,D27)</f>
        <v>6</v>
      </c>
      <c r="G27" s="2">
        <f t="shared" si="1"/>
        <v>2</v>
      </c>
      <c r="H27" s="17">
        <f>2+VLOOKUP($B27,Course!$A$3:$D$21,3,FALSE)-E27</f>
        <v>2</v>
      </c>
      <c r="I27" s="1">
        <v>6</v>
      </c>
      <c r="J27" s="17">
        <f t="shared" si="2"/>
        <v>4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2</v>
      </c>
      <c r="N27" s="17"/>
      <c r="O27" s="17">
        <f>Course!C20</f>
        <v>4</v>
      </c>
      <c r="P27" s="17"/>
      <c r="Q27" s="2">
        <f t="shared" si="3"/>
        <v>2</v>
      </c>
      <c r="R27" s="17">
        <f>2+VLOOKUP($B27,Course!$E$3:$H$21,3,FALSE)-J27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6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3</v>
      </c>
      <c r="D28" s="1">
        <v>10</v>
      </c>
      <c r="E28" s="17">
        <f t="shared" si="0"/>
        <v>10</v>
      </c>
      <c r="F28" s="17">
        <f>IF(D28-Course!$C21&gt;2,Course!$C21+2,D28)</f>
        <v>7</v>
      </c>
      <c r="G28" s="2">
        <f t="shared" si="1"/>
        <v>0</v>
      </c>
      <c r="H28" s="17">
        <f>2+VLOOKUP($B28,Course!$A$3:$D$21,3,FALSE)-E28</f>
        <v>-3</v>
      </c>
      <c r="I28" s="1">
        <v>10</v>
      </c>
      <c r="J28" s="17">
        <f t="shared" si="2"/>
        <v>10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3</v>
      </c>
      <c r="N28" s="17"/>
      <c r="O28" s="17">
        <f>Course!C21</f>
        <v>5</v>
      </c>
      <c r="P28" s="17"/>
      <c r="Q28" s="2">
        <f t="shared" si="3"/>
        <v>0</v>
      </c>
      <c r="R28" s="17">
        <f>2+VLOOKUP($B28,Course!$E$3:$H$21,3,FALSE)-J28</f>
        <v>-3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10</v>
      </c>
      <c r="Y28" s="17">
        <f>IF(OR(ISBLANK($I28),$I28&lt;=0),"",IF(Course!$C21=5,$I28,""))</f>
        <v>10</v>
      </c>
    </row>
    <row r="29" spans="2:25" ht="14.4" x14ac:dyDescent="0.3">
      <c r="B29" s="41" t="s">
        <v>2</v>
      </c>
      <c r="C29" s="42"/>
      <c r="D29" s="42">
        <f>SUM(D11:D28)</f>
        <v>135</v>
      </c>
      <c r="E29" s="42">
        <f>SUM(E11:E28)</f>
        <v>99</v>
      </c>
      <c r="F29" s="42">
        <f>SUM(F11:F28)</f>
        <v>106</v>
      </c>
      <c r="G29" s="41">
        <f t="shared" ref="G29:R29" si="4">SUM(G11:G28)</f>
        <v>19</v>
      </c>
      <c r="H29" s="42">
        <f t="shared" si="4"/>
        <v>7</v>
      </c>
      <c r="I29" s="42">
        <f t="shared" si="4"/>
        <v>131</v>
      </c>
      <c r="J29" s="42">
        <f t="shared" si="4"/>
        <v>98</v>
      </c>
      <c r="K29" s="42">
        <f t="shared" si="4"/>
        <v>103</v>
      </c>
      <c r="L29" s="42"/>
      <c r="M29" s="42"/>
      <c r="N29" s="42"/>
      <c r="O29" s="42"/>
      <c r="P29" s="42"/>
      <c r="Q29" s="41">
        <f t="shared" si="4"/>
        <v>23</v>
      </c>
      <c r="R29" s="42">
        <f t="shared" si="4"/>
        <v>8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42</v>
      </c>
      <c r="R30" s="41">
        <f>R29+H29</f>
        <v>15</v>
      </c>
      <c r="S30" s="41">
        <f>Q30+R30/1000</f>
        <v>42.015000000000001</v>
      </c>
      <c r="T30" s="41"/>
      <c r="U30" s="41">
        <f>AVERAGE(T11:U29)</f>
        <v>5.5</v>
      </c>
      <c r="V30" s="41"/>
      <c r="W30" s="41">
        <f t="shared" ref="W30:Y30" si="5">AVERAGE(V11:W29)</f>
        <v>7.625</v>
      </c>
      <c r="X30" s="41"/>
      <c r="Y30" s="41">
        <f t="shared" si="5"/>
        <v>9.75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35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38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35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46">
    <tabColor theme="7" tint="0.59999389629810485"/>
  </sheetPr>
  <dimension ref="A1:Z33"/>
  <sheetViews>
    <sheetView zoomScaleNormal="100" workbookViewId="0">
      <selection activeCell="G7" sqref="G7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Paul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189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24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4</v>
      </c>
      <c r="E11" s="17">
        <f>IF(D11=10,10,D11-$C11)</f>
        <v>3</v>
      </c>
      <c r="F11" s="17">
        <f>IF(D11-Course!$C4&gt;2,Course!$C4+2,D11)</f>
        <v>4</v>
      </c>
      <c r="G11" s="2">
        <f>IF(H11&lt;0,0,H11)</f>
        <v>2</v>
      </c>
      <c r="H11" s="17">
        <f>2+VLOOKUP($B11,Course!$A$3:$D$21,3,FALSE)-E11</f>
        <v>2</v>
      </c>
      <c r="I11" s="1">
        <v>4</v>
      </c>
      <c r="J11" s="17">
        <f>IF(I11=10,10,I11-$M11)</f>
        <v>3</v>
      </c>
      <c r="K11" s="17">
        <f>IF(I11-Course!$G4&gt;2,Course!$G4+2,I11)</f>
        <v>4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2</v>
      </c>
      <c r="R11" s="17">
        <f>2+VLOOKUP($B11,Course!$E$3:$H$21,3,FALSE)-J11</f>
        <v>2</v>
      </c>
      <c r="S11" s="17"/>
      <c r="T11" s="17">
        <f>IF(OR(ISBLANK($D11),$D11&lt;=0),"",IF(Course!$C4=3,$D11,""))</f>
        <v>4</v>
      </c>
      <c r="U11" s="17">
        <f>IF(OR(ISBLANK($I11),$I11&lt;=0),"",IF(Course!$C4=3,$I11,""))</f>
        <v>4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5</v>
      </c>
      <c r="E12" s="17">
        <f t="shared" ref="E12:E28" si="0">IF(D12=10,10,D12-$C12)</f>
        <v>4</v>
      </c>
      <c r="F12" s="17">
        <f>IF(D12-Course!$C5&gt;2,Course!$C5+2,D12)</f>
        <v>5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6</v>
      </c>
      <c r="J12" s="17">
        <f t="shared" ref="J12:J28" si="2">IF(I12=10,10,I12-$M12)</f>
        <v>5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1</v>
      </c>
      <c r="R12" s="17">
        <f>2+VLOOKUP($B12,Course!$E$3:$H$21,3,FALSE)-J12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5</v>
      </c>
      <c r="W12" s="17">
        <f>IF(OR(ISBLANK($I12),$I12&lt;=0),"",IF(Course!$C5=4,$I12,""))</f>
        <v>6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5</v>
      </c>
      <c r="E13" s="17">
        <f t="shared" si="0"/>
        <v>4</v>
      </c>
      <c r="F13" s="17">
        <f>IF(D13-Course!$C6&gt;2,Course!$C6+2,D13)</f>
        <v>5</v>
      </c>
      <c r="G13" s="2">
        <f t="shared" si="1"/>
        <v>2</v>
      </c>
      <c r="H13" s="17">
        <f>2+VLOOKUP($B13,Course!$A$3:$D$21,3,FALSE)-E13</f>
        <v>2</v>
      </c>
      <c r="I13" s="1">
        <v>4</v>
      </c>
      <c r="J13" s="17">
        <f t="shared" si="2"/>
        <v>3</v>
      </c>
      <c r="K13" s="17">
        <f>IF(I13-Course!$G6&gt;2,Course!$G6+2,I13)</f>
        <v>4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3</v>
      </c>
      <c r="R13" s="17">
        <f>2+VLOOKUP($B13,Course!$E$3:$H$21,3,FALSE)-J13</f>
        <v>3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4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3</v>
      </c>
      <c r="J14" s="17">
        <f t="shared" si="2"/>
        <v>2</v>
      </c>
      <c r="K14" s="17">
        <f>IF(I14-Course!$G7&gt;2,Course!$G7+2,I14)</f>
        <v>3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3</v>
      </c>
      <c r="R14" s="17">
        <f>2+VLOOKUP($B14,Course!$E$3:$H$21,3,FALSE)-J14</f>
        <v>3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3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8</v>
      </c>
      <c r="E15" s="17">
        <f t="shared" si="0"/>
        <v>7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0</v>
      </c>
      <c r="I15" s="1">
        <v>7</v>
      </c>
      <c r="J15" s="17">
        <f t="shared" si="2"/>
        <v>6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1</v>
      </c>
      <c r="R15" s="17">
        <f>2+VLOOKUP($B15,Course!$E$3:$H$21,3,FALSE)-J15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8</v>
      </c>
      <c r="Y15" s="17">
        <f>IF(OR(ISBLANK($I15),$I15&lt;=0),"",IF(Course!$C8=5,$I15,""))</f>
        <v>7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6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5</v>
      </c>
      <c r="J16" s="17">
        <f t="shared" si="2"/>
        <v>4</v>
      </c>
      <c r="K16" s="17">
        <f>IF(I16-Course!$G9&gt;2,Course!$G9+2,I16)</f>
        <v>5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2</v>
      </c>
      <c r="R16" s="17">
        <f>2+VLOOKUP($B16,Course!$E$3:$H$21,3,FALSE)-J16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4</v>
      </c>
      <c r="E17" s="17">
        <f t="shared" si="0"/>
        <v>3</v>
      </c>
      <c r="F17" s="17">
        <f>IF(D17-Course!$C10&gt;2,Course!$C10+2,D17)</f>
        <v>4</v>
      </c>
      <c r="G17" s="2">
        <f t="shared" si="1"/>
        <v>2</v>
      </c>
      <c r="H17" s="17">
        <f>2+VLOOKUP($B17,Course!$A$3:$D$21,3,FALSE)-E17</f>
        <v>2</v>
      </c>
      <c r="I17" s="1">
        <v>3</v>
      </c>
      <c r="J17" s="17">
        <f t="shared" si="2"/>
        <v>2</v>
      </c>
      <c r="K17" s="17">
        <f>IF(I17-Course!$G10&gt;2,Course!$G10+2,I17)</f>
        <v>3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3</v>
      </c>
      <c r="R17" s="17">
        <f>2+VLOOKUP($B17,Course!$E$3:$H$21,3,FALSE)-J17</f>
        <v>3</v>
      </c>
      <c r="S17" s="17"/>
      <c r="T17" s="17">
        <f>IF(OR(ISBLANK($D17),$D17&lt;=0),"",IF(Course!$C10=3,$D17,""))</f>
        <v>4</v>
      </c>
      <c r="U17" s="17">
        <f>IF(OR(ISBLANK($I17),$I17&lt;=0),"",IF(Course!$C10=3,$I17,""))</f>
        <v>3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6</v>
      </c>
      <c r="G18" s="2">
        <f t="shared" si="1"/>
        <v>2</v>
      </c>
      <c r="H18" s="17">
        <f>2+VLOOKUP($B18,Course!$A$3:$D$21,3,FALSE)-E18</f>
        <v>2</v>
      </c>
      <c r="I18" s="1">
        <v>6</v>
      </c>
      <c r="J18" s="17">
        <f t="shared" si="2"/>
        <v>4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2</v>
      </c>
      <c r="R18" s="17">
        <f>2+VLOOKUP($B18,Course!$E$3:$H$21,3,FALSE)-J18</f>
        <v>2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6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4</v>
      </c>
      <c r="E19" s="17">
        <f t="shared" si="0"/>
        <v>2</v>
      </c>
      <c r="F19" s="17">
        <f>IF(D19-Course!$C12&gt;2,Course!$C12+2,D19)</f>
        <v>4</v>
      </c>
      <c r="G19" s="2">
        <f t="shared" si="1"/>
        <v>4</v>
      </c>
      <c r="H19" s="17">
        <f>2+VLOOKUP($B19,Course!$A$3:$D$21,3,FALSE)-E19</f>
        <v>4</v>
      </c>
      <c r="I19" s="1">
        <v>7</v>
      </c>
      <c r="J19" s="17">
        <f t="shared" si="2"/>
        <v>5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1</v>
      </c>
      <c r="R19" s="17">
        <f>2+VLOOKUP($B19,Course!$E$3:$H$21,3,FALSE)-J19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4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7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6</v>
      </c>
      <c r="J20" s="17">
        <f t="shared" si="2"/>
        <v>4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2</v>
      </c>
      <c r="R20" s="17">
        <f>2+VLOOKUP($B20,Course!$E$3:$H$21,3,FALSE)-J20</f>
        <v>2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6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4</v>
      </c>
      <c r="E21" s="17">
        <f t="shared" si="0"/>
        <v>3</v>
      </c>
      <c r="F21" s="17">
        <f>IF(D21-Course!$C14&gt;2,Course!$C14+2,D21)</f>
        <v>4</v>
      </c>
      <c r="G21" s="2">
        <f t="shared" si="1"/>
        <v>3</v>
      </c>
      <c r="H21" s="17">
        <f>2+VLOOKUP($B21,Course!$A$3:$D$21,3,FALSE)-E21</f>
        <v>3</v>
      </c>
      <c r="I21" s="1">
        <v>6</v>
      </c>
      <c r="J21" s="17">
        <f t="shared" si="2"/>
        <v>5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1</v>
      </c>
      <c r="R21" s="17">
        <f>2+VLOOKUP($B21,Course!$E$3:$H$21,3,FALSE)-J21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4</v>
      </c>
      <c r="W21" s="17">
        <f>IF(OR(ISBLANK($I21),$I21&lt;=0),"",IF(Course!$C14=4,$I21,""))</f>
        <v>6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6</v>
      </c>
      <c r="E22" s="17">
        <f t="shared" si="0"/>
        <v>5</v>
      </c>
      <c r="F22" s="17">
        <f>IF(D22-Course!$C15&gt;2,Course!$C15+2,D22)</f>
        <v>6</v>
      </c>
      <c r="G22" s="2">
        <f t="shared" si="1"/>
        <v>1</v>
      </c>
      <c r="H22" s="17">
        <f>2+VLOOKUP($B22,Course!$A$3:$D$21,3,FALSE)-E22</f>
        <v>1</v>
      </c>
      <c r="I22" s="1">
        <v>5</v>
      </c>
      <c r="J22" s="17">
        <f t="shared" si="2"/>
        <v>4</v>
      </c>
      <c r="K22" s="17">
        <f>IF(I22-Course!$G15&gt;2,Course!$G15+2,I22)</f>
        <v>5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2</v>
      </c>
      <c r="R22" s="17">
        <f>2+VLOOKUP($B22,Course!$E$3:$H$21,3,FALSE)-J22</f>
        <v>2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6</v>
      </c>
      <c r="W22" s="17">
        <f>IF(OR(ISBLANK($I22),$I22&lt;=0),"",IF(Course!$C15=4,$I22,""))</f>
        <v>5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4</v>
      </c>
      <c r="E23" s="17">
        <f t="shared" si="0"/>
        <v>3</v>
      </c>
      <c r="F23" s="17">
        <f>IF(D23-Course!$C16&gt;2,Course!$C16+2,D23)</f>
        <v>4</v>
      </c>
      <c r="G23" s="2">
        <f t="shared" si="1"/>
        <v>2</v>
      </c>
      <c r="H23" s="17">
        <f>2+VLOOKUP($B23,Course!$A$3:$D$21,3,FALSE)-E23</f>
        <v>2</v>
      </c>
      <c r="I23" s="1">
        <v>8</v>
      </c>
      <c r="J23" s="17">
        <f t="shared" si="2"/>
        <v>7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0</v>
      </c>
      <c r="R23" s="17">
        <f>2+VLOOKUP($B23,Course!$E$3:$H$21,3,FALSE)-J23</f>
        <v>-2</v>
      </c>
      <c r="S23" s="17"/>
      <c r="T23" s="17">
        <f>IF(OR(ISBLANK($D23),$D23&lt;=0),"",IF(Course!$C16=3,$D23,""))</f>
        <v>4</v>
      </c>
      <c r="U23" s="17">
        <f>IF(OR(ISBLANK($I23),$I23&lt;=0),"",IF(Course!$C16=3,$I23,""))</f>
        <v>8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5</v>
      </c>
      <c r="E24" s="17">
        <f t="shared" si="0"/>
        <v>3</v>
      </c>
      <c r="F24" s="17">
        <f>IF(D24-Course!$C17&gt;2,Course!$C17+2,D24)</f>
        <v>5</v>
      </c>
      <c r="G24" s="2">
        <f t="shared" si="1"/>
        <v>3</v>
      </c>
      <c r="H24" s="17">
        <f>2+VLOOKUP($B24,Course!$A$3:$D$21,3,FALSE)-E24</f>
        <v>3</v>
      </c>
      <c r="I24" s="1">
        <v>5</v>
      </c>
      <c r="J24" s="17">
        <f t="shared" si="2"/>
        <v>3</v>
      </c>
      <c r="K24" s="17">
        <f>IF(I24-Course!$G17&gt;2,Course!$G17+2,I24)</f>
        <v>5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3</v>
      </c>
      <c r="R24" s="17">
        <f>2+VLOOKUP($B24,Course!$E$3:$H$21,3,FALSE)-J24</f>
        <v>3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5</v>
      </c>
      <c r="W24" s="17">
        <f>IF(OR(ISBLANK($I24),$I24&lt;=0),"",IF(Course!$C17=4,$I24,""))</f>
        <v>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4</v>
      </c>
      <c r="E25" s="17">
        <f t="shared" si="0"/>
        <v>3</v>
      </c>
      <c r="F25" s="17">
        <f>IF(D25-Course!$C18&gt;2,Course!$C18+2,D25)</f>
        <v>4</v>
      </c>
      <c r="G25" s="2">
        <f t="shared" si="1"/>
        <v>3</v>
      </c>
      <c r="H25" s="17">
        <f>2+VLOOKUP($B25,Course!$A$3:$D$21,3,FALSE)-E25</f>
        <v>3</v>
      </c>
      <c r="I25" s="1">
        <v>6</v>
      </c>
      <c r="J25" s="17">
        <f t="shared" si="2"/>
        <v>5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1</v>
      </c>
      <c r="R25" s="17">
        <f>2+VLOOKUP($B25,Course!$E$3:$H$21,3,FALSE)-J25</f>
        <v>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4</v>
      </c>
      <c r="W25" s="17">
        <f>IF(OR(ISBLANK($I25),$I25&lt;=0),"",IF(Course!$C18=4,$I25,""))</f>
        <v>6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8</v>
      </c>
      <c r="E26" s="17">
        <f t="shared" si="0"/>
        <v>6</v>
      </c>
      <c r="F26" s="17">
        <f>IF(D26-Course!$C19&gt;2,Course!$C19+2,D26)</f>
        <v>6</v>
      </c>
      <c r="G26" s="2">
        <f t="shared" si="1"/>
        <v>0</v>
      </c>
      <c r="H26" s="17">
        <f>2+VLOOKUP($B26,Course!$A$3:$D$21,3,FALSE)-E26</f>
        <v>0</v>
      </c>
      <c r="I26" s="1">
        <v>6</v>
      </c>
      <c r="J26" s="17">
        <f t="shared" si="2"/>
        <v>4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2</v>
      </c>
      <c r="R26" s="17">
        <f>2+VLOOKUP($B26,Course!$E$3:$H$21,3,FALSE)-J26</f>
        <v>2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8</v>
      </c>
      <c r="W26" s="17">
        <f>IF(OR(ISBLANK($I26),$I26&lt;=0),"",IF(Course!$C19=4,$I26,""))</f>
        <v>6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4</v>
      </c>
      <c r="E27" s="17">
        <f t="shared" si="0"/>
        <v>3</v>
      </c>
      <c r="F27" s="17">
        <f>IF(D27-Course!$C20&gt;2,Course!$C20+2,D27)</f>
        <v>4</v>
      </c>
      <c r="G27" s="2">
        <f t="shared" si="1"/>
        <v>3</v>
      </c>
      <c r="H27" s="17">
        <f>2+VLOOKUP($B27,Course!$A$3:$D$21,3,FALSE)-E27</f>
        <v>3</v>
      </c>
      <c r="I27" s="1">
        <v>7</v>
      </c>
      <c r="J27" s="17">
        <f t="shared" si="2"/>
        <v>6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0</v>
      </c>
      <c r="R27" s="17">
        <f>2+VLOOKUP($B27,Course!$E$3:$H$21,3,FALSE)-J27</f>
        <v>0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4</v>
      </c>
      <c r="W27" s="17">
        <f>IF(OR(ISBLANK($I27),$I27&lt;=0),"",IF(Course!$C20=4,$I27,""))</f>
        <v>7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6</v>
      </c>
      <c r="E28" s="17">
        <f t="shared" si="0"/>
        <v>4</v>
      </c>
      <c r="F28" s="17">
        <f>IF(D28-Course!$C21&gt;2,Course!$C21+2,D28)</f>
        <v>6</v>
      </c>
      <c r="G28" s="2">
        <f t="shared" si="1"/>
        <v>3</v>
      </c>
      <c r="H28" s="17">
        <f>2+VLOOKUP($B28,Course!$A$3:$D$21,3,FALSE)-E28</f>
        <v>3</v>
      </c>
      <c r="I28" s="1">
        <v>8</v>
      </c>
      <c r="J28" s="17">
        <f t="shared" si="2"/>
        <v>6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1</v>
      </c>
      <c r="R28" s="17">
        <f>2+VLOOKUP($B28,Course!$E$3:$H$21,3,FALSE)-J28</f>
        <v>1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6</v>
      </c>
      <c r="Y28" s="17">
        <f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>SUM(D11:D28)</f>
        <v>94</v>
      </c>
      <c r="E29" s="42">
        <f>SUM(E11:E28)</f>
        <v>70</v>
      </c>
      <c r="F29" s="42">
        <f>SUM(F11:F28)</f>
        <v>90</v>
      </c>
      <c r="G29" s="41">
        <f t="shared" ref="G29:R29" si="4">SUM(G11:G28)</f>
        <v>36</v>
      </c>
      <c r="H29" s="42">
        <f t="shared" si="4"/>
        <v>36</v>
      </c>
      <c r="I29" s="42">
        <f t="shared" si="4"/>
        <v>102</v>
      </c>
      <c r="J29" s="42">
        <f t="shared" si="4"/>
        <v>78</v>
      </c>
      <c r="K29" s="42">
        <f t="shared" si="4"/>
        <v>96</v>
      </c>
      <c r="L29" s="42"/>
      <c r="M29" s="42"/>
      <c r="N29" s="42"/>
      <c r="O29" s="42"/>
      <c r="P29" s="42"/>
      <c r="Q29" s="41">
        <f t="shared" si="4"/>
        <v>30</v>
      </c>
      <c r="R29" s="42">
        <f t="shared" si="4"/>
        <v>28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66</v>
      </c>
      <c r="R30" s="41">
        <f>R29+H29</f>
        <v>64</v>
      </c>
      <c r="S30" s="41">
        <f>Q30+R30/1000</f>
        <v>66.063999999999993</v>
      </c>
      <c r="T30" s="41"/>
      <c r="U30" s="41">
        <f>AVERAGE(T11:U29)</f>
        <v>4.25</v>
      </c>
      <c r="V30" s="41"/>
      <c r="W30" s="41">
        <f t="shared" ref="W30:Y30" si="5">AVERAGE(V11:W29)</f>
        <v>5.541666666666667</v>
      </c>
      <c r="X30" s="41"/>
      <c r="Y30" s="41">
        <f t="shared" si="5"/>
        <v>7.25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11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22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28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70119-8D9E-48BF-A69D-86ED189C242C}">
  <sheetPr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MID(CELL("filename",B4),FIND("]",CELL("filename",B4))+1,255)</f>
        <v>Aaron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268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24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6</v>
      </c>
      <c r="E11" s="17">
        <f>IF(D11=10,10,D11-$C11)</f>
        <v>5</v>
      </c>
      <c r="F11" s="17">
        <f>IF(D11-Course!$C4&gt;2,Course!$C4+2,D11)</f>
        <v>5</v>
      </c>
      <c r="G11" s="2">
        <f>IF(H11&lt;0,0,H11)</f>
        <v>0</v>
      </c>
      <c r="H11" s="17">
        <f>2+VLOOKUP($B11,Course!$A$3:$D$21,3,FALSE)-E11</f>
        <v>0</v>
      </c>
      <c r="I11" s="1">
        <v>3</v>
      </c>
      <c r="J11" s="17">
        <f>IF(I11=10,10,I11-$M11)</f>
        <v>2</v>
      </c>
      <c r="K11" s="17">
        <f>IF(I11-Course!$G4&gt;2,Course!$G4+2,I11)</f>
        <v>3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3</v>
      </c>
      <c r="R11" s="17">
        <f>2+VLOOKUP($B11,Course!$E$3:$H$21,3,FALSE)-J11</f>
        <v>3</v>
      </c>
      <c r="S11" s="17"/>
      <c r="T11" s="17">
        <f>IF(OR(ISBLANK($D11),$D11&lt;=0),"",IF(Course!$C4=3,$D11,""))</f>
        <v>6</v>
      </c>
      <c r="U11" s="17">
        <f>IF(OR(ISBLANK($I11),$I11&lt;=0),"",IF(Course!$C4=3,$I11,""))</f>
        <v>3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4</v>
      </c>
      <c r="E12" s="17">
        <f t="shared" ref="E12:E28" si="0">IF(D12=10,10,D12-$C12)</f>
        <v>3</v>
      </c>
      <c r="F12" s="17">
        <f>IF(D12-Course!$C5&gt;2,Course!$C5+2,D12)</f>
        <v>4</v>
      </c>
      <c r="G12" s="2">
        <f t="shared" ref="G12:G28" si="1">IF(H12&lt;0,0,H12)</f>
        <v>3</v>
      </c>
      <c r="H12" s="17">
        <f>2+VLOOKUP($B12,Course!$A$3:$D$21,3,FALSE)-E12</f>
        <v>3</v>
      </c>
      <c r="I12" s="1">
        <v>7</v>
      </c>
      <c r="J12" s="17">
        <f t="shared" ref="J12:J28" si="2">IF(I12=10,10,I12-$M12)</f>
        <v>6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0</v>
      </c>
      <c r="R12" s="17">
        <f>2+VLOOKUP($B12,Course!$E$3:$H$21,3,FALSE)-J12</f>
        <v>0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4</v>
      </c>
      <c r="W12" s="17">
        <f>IF(OR(ISBLANK($I12),$I12&lt;=0),"",IF(Course!$C5=4,$I12,""))</f>
        <v>7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6</v>
      </c>
      <c r="E13" s="17">
        <f t="shared" si="0"/>
        <v>5</v>
      </c>
      <c r="F13" s="17">
        <f>IF(D13-Course!$C6&gt;2,Course!$C6+2,D13)</f>
        <v>6</v>
      </c>
      <c r="G13" s="2">
        <f t="shared" si="1"/>
        <v>1</v>
      </c>
      <c r="H13" s="17">
        <f>2+VLOOKUP($B13,Course!$A$3:$D$21,3,FALSE)-E13</f>
        <v>1</v>
      </c>
      <c r="I13" s="1">
        <v>6</v>
      </c>
      <c r="J13" s="17">
        <f t="shared" si="2"/>
        <v>5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1</v>
      </c>
      <c r="R13" s="17">
        <f>2+VLOOKUP($B13,Course!$E$3:$H$21,3,FALSE)-J13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3</v>
      </c>
      <c r="J14" s="17">
        <f t="shared" si="2"/>
        <v>2</v>
      </c>
      <c r="K14" s="17">
        <f>IF(I14-Course!$G7&gt;2,Course!$G7+2,I14)</f>
        <v>3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3</v>
      </c>
      <c r="R14" s="17">
        <f>2+VLOOKUP($B14,Course!$E$3:$H$21,3,FALSE)-J14</f>
        <v>3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3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9</v>
      </c>
      <c r="E15" s="17">
        <f t="shared" si="0"/>
        <v>8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-1</v>
      </c>
      <c r="I15" s="1">
        <v>6</v>
      </c>
      <c r="J15" s="17">
        <f t="shared" si="2"/>
        <v>5</v>
      </c>
      <c r="K15" s="17">
        <f>IF(I15-Course!$G8&gt;2,Course!$G8+2,I15)</f>
        <v>6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2</v>
      </c>
      <c r="R15" s="17">
        <f>2+VLOOKUP($B15,Course!$E$3:$H$21,3,FALSE)-J15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9</v>
      </c>
      <c r="Y15" s="17">
        <f>IF(OR(ISBLANK($I15),$I15&lt;=0),"",IF(Course!$C8=5,$I15,""))</f>
        <v>6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4</v>
      </c>
      <c r="E16" s="17">
        <f t="shared" si="0"/>
        <v>3</v>
      </c>
      <c r="F16" s="17">
        <f>IF(D16-Course!$C9&gt;2,Course!$C9+2,D16)</f>
        <v>4</v>
      </c>
      <c r="G16" s="2">
        <f t="shared" si="1"/>
        <v>3</v>
      </c>
      <c r="H16" s="17">
        <f>2+VLOOKUP($B16,Course!$A$3:$D$21,3,FALSE)-E16</f>
        <v>3</v>
      </c>
      <c r="I16" s="1">
        <v>4</v>
      </c>
      <c r="J16" s="17">
        <f t="shared" si="2"/>
        <v>3</v>
      </c>
      <c r="K16" s="17">
        <f>IF(I16-Course!$G9&gt;2,Course!$G9+2,I16)</f>
        <v>4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3</v>
      </c>
      <c r="R16" s="17">
        <f>2+VLOOKUP($B16,Course!$E$3:$H$21,3,FALSE)-J16</f>
        <v>3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4</v>
      </c>
      <c r="W16" s="17">
        <f>IF(OR(ISBLANK($I16),$I16&lt;=0),"",IF(Course!$C9=4,$I16,""))</f>
        <v>4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3</v>
      </c>
      <c r="E17" s="17">
        <f t="shared" si="0"/>
        <v>2</v>
      </c>
      <c r="F17" s="17">
        <f>IF(D17-Course!$C10&gt;2,Course!$C10+2,D17)</f>
        <v>3</v>
      </c>
      <c r="G17" s="2">
        <f t="shared" si="1"/>
        <v>3</v>
      </c>
      <c r="H17" s="17">
        <f>2+VLOOKUP($B17,Course!$A$3:$D$21,3,FALSE)-E17</f>
        <v>3</v>
      </c>
      <c r="I17" s="1">
        <v>4</v>
      </c>
      <c r="J17" s="17">
        <f t="shared" si="2"/>
        <v>3</v>
      </c>
      <c r="K17" s="17">
        <f>IF(I17-Course!$G10&gt;2,Course!$G10+2,I17)</f>
        <v>4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2</v>
      </c>
      <c r="R17" s="17">
        <f>2+VLOOKUP($B17,Course!$E$3:$H$21,3,FALSE)-J17</f>
        <v>2</v>
      </c>
      <c r="S17" s="17"/>
      <c r="T17" s="17">
        <f>IF(OR(ISBLANK($D17),$D17&lt;=0),"",IF(Course!$C10=3,$D17,""))</f>
        <v>3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6</v>
      </c>
      <c r="E18" s="17">
        <f t="shared" si="0"/>
        <v>4</v>
      </c>
      <c r="F18" s="17">
        <f>IF(D18-Course!$C11&gt;2,Course!$C11+2,D18)</f>
        <v>6</v>
      </c>
      <c r="G18" s="2">
        <f t="shared" si="1"/>
        <v>2</v>
      </c>
      <c r="H18" s="17">
        <f>2+VLOOKUP($B18,Course!$A$3:$D$21,3,FALSE)-E18</f>
        <v>2</v>
      </c>
      <c r="I18" s="1">
        <v>7</v>
      </c>
      <c r="J18" s="17">
        <f t="shared" si="2"/>
        <v>5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1</v>
      </c>
      <c r="R18" s="17">
        <f>2+VLOOKUP($B18,Course!$E$3:$H$21,3,FALSE)-J18</f>
        <v>1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6</v>
      </c>
      <c r="W18" s="17">
        <f>IF(OR(ISBLANK($I18),$I18&lt;=0),"",IF(Course!$C11=4,$I18,""))</f>
        <v>7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7</v>
      </c>
      <c r="E19" s="17">
        <f t="shared" si="0"/>
        <v>5</v>
      </c>
      <c r="F19" s="17">
        <f>IF(D19-Course!$C12&gt;2,Course!$C12+2,D19)</f>
        <v>6</v>
      </c>
      <c r="G19" s="2">
        <f t="shared" si="1"/>
        <v>1</v>
      </c>
      <c r="H19" s="17">
        <f>2+VLOOKUP($B19,Course!$A$3:$D$21,3,FALSE)-E19</f>
        <v>1</v>
      </c>
      <c r="I19" s="1">
        <v>6</v>
      </c>
      <c r="J19" s="17">
        <f t="shared" si="2"/>
        <v>4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2</v>
      </c>
      <c r="R19" s="17">
        <f>2+VLOOKUP($B19,Course!$E$3:$H$21,3,FALSE)-J19</f>
        <v>2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7</v>
      </c>
      <c r="W19" s="17">
        <f>IF(OR(ISBLANK($I19),$I19&lt;=0),"",IF(Course!$C12=4,$I19,""))</f>
        <v>6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6</v>
      </c>
      <c r="E20" s="17">
        <f t="shared" si="0"/>
        <v>4</v>
      </c>
      <c r="F20" s="17">
        <f>IF(D20-Course!$C13&gt;2,Course!$C13+2,D20)</f>
        <v>6</v>
      </c>
      <c r="G20" s="2">
        <f t="shared" si="1"/>
        <v>2</v>
      </c>
      <c r="H20" s="17">
        <f>2+VLOOKUP($B20,Course!$A$3:$D$21,3,FALSE)-E20</f>
        <v>2</v>
      </c>
      <c r="I20" s="1">
        <v>9</v>
      </c>
      <c r="J20" s="17">
        <f t="shared" si="2"/>
        <v>7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-1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6</v>
      </c>
      <c r="W20" s="17">
        <f>IF(OR(ISBLANK($I20),$I20&lt;=0),"",IF(Course!$C13=4,$I20,""))</f>
        <v>9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5</v>
      </c>
      <c r="E21" s="17">
        <f t="shared" si="0"/>
        <v>4</v>
      </c>
      <c r="F21" s="17">
        <f>IF(D21-Course!$C14&gt;2,Course!$C14+2,D21)</f>
        <v>5</v>
      </c>
      <c r="G21" s="2">
        <f t="shared" si="1"/>
        <v>2</v>
      </c>
      <c r="H21" s="17">
        <f>2+VLOOKUP($B21,Course!$A$3:$D$21,3,FALSE)-E21</f>
        <v>2</v>
      </c>
      <c r="I21" s="1">
        <v>5</v>
      </c>
      <c r="J21" s="17">
        <f t="shared" si="2"/>
        <v>4</v>
      </c>
      <c r="K21" s="17">
        <f>IF(I21-Course!$G14&gt;2,Course!$G14+2,I21)</f>
        <v>5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2</v>
      </c>
      <c r="R21" s="17">
        <f>2+VLOOKUP($B21,Course!$E$3:$H$21,3,FALSE)-J21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5</v>
      </c>
      <c r="W21" s="17">
        <f>IF(OR(ISBLANK($I21),$I21&lt;=0),"",IF(Course!$C14=4,$I21,""))</f>
        <v>5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4</v>
      </c>
      <c r="E22" s="17">
        <f t="shared" si="0"/>
        <v>3</v>
      </c>
      <c r="F22" s="17">
        <f>IF(D22-Course!$C15&gt;2,Course!$C15+2,D22)</f>
        <v>4</v>
      </c>
      <c r="G22" s="2">
        <f t="shared" si="1"/>
        <v>3</v>
      </c>
      <c r="H22" s="17">
        <f>2+VLOOKUP($B22,Course!$A$3:$D$21,3,FALSE)-E22</f>
        <v>3</v>
      </c>
      <c r="I22" s="1">
        <v>4</v>
      </c>
      <c r="J22" s="17">
        <f t="shared" si="2"/>
        <v>3</v>
      </c>
      <c r="K22" s="17">
        <f>IF(I22-Course!$G15&gt;2,Course!$G15+2,I22)</f>
        <v>4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3</v>
      </c>
      <c r="R22" s="17">
        <f>2+VLOOKUP($B22,Course!$E$3:$H$21,3,FALSE)-J22</f>
        <v>3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4</v>
      </c>
      <c r="W22" s="17">
        <f>IF(OR(ISBLANK($I22),$I22&lt;=0),"",IF(Course!$C15=4,$I22,""))</f>
        <v>4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4</v>
      </c>
      <c r="E23" s="17">
        <f t="shared" si="0"/>
        <v>3</v>
      </c>
      <c r="F23" s="17">
        <f>IF(D23-Course!$C16&gt;2,Course!$C16+2,D23)</f>
        <v>4</v>
      </c>
      <c r="G23" s="2">
        <f t="shared" si="1"/>
        <v>2</v>
      </c>
      <c r="H23" s="17">
        <f>2+VLOOKUP($B23,Course!$A$3:$D$21,3,FALSE)-E23</f>
        <v>2</v>
      </c>
      <c r="I23" s="1">
        <v>5</v>
      </c>
      <c r="J23" s="17">
        <f t="shared" si="2"/>
        <v>4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1</v>
      </c>
      <c r="R23" s="17">
        <f>2+VLOOKUP($B23,Course!$E$3:$H$21,3,FALSE)-J23</f>
        <v>1</v>
      </c>
      <c r="S23" s="17"/>
      <c r="T23" s="17">
        <f>IF(OR(ISBLANK($D23),$D23&lt;=0),"",IF(Course!$C16=3,$D23,""))</f>
        <v>4</v>
      </c>
      <c r="U23" s="17">
        <f>IF(OR(ISBLANK($I23),$I23&lt;=0),"",IF(Course!$C16=3,$I23,""))</f>
        <v>5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7</v>
      </c>
      <c r="E24" s="17">
        <f t="shared" si="0"/>
        <v>5</v>
      </c>
      <c r="F24" s="17">
        <f>IF(D24-Course!$C17&gt;2,Course!$C17+2,D24)</f>
        <v>6</v>
      </c>
      <c r="G24" s="2">
        <f t="shared" si="1"/>
        <v>1</v>
      </c>
      <c r="H24" s="17">
        <f>2+VLOOKUP($B24,Course!$A$3:$D$21,3,FALSE)-E24</f>
        <v>1</v>
      </c>
      <c r="I24" s="1">
        <v>6</v>
      </c>
      <c r="J24" s="17">
        <f t="shared" si="2"/>
        <v>4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7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5</v>
      </c>
      <c r="E25" s="17">
        <f t="shared" si="0"/>
        <v>4</v>
      </c>
      <c r="F25" s="17">
        <f>IF(D25-Course!$C18&gt;2,Course!$C18+2,D25)</f>
        <v>5</v>
      </c>
      <c r="G25" s="2">
        <f t="shared" si="1"/>
        <v>2</v>
      </c>
      <c r="H25" s="17">
        <f>2+VLOOKUP($B25,Course!$A$3:$D$21,3,FALSE)-E25</f>
        <v>2</v>
      </c>
      <c r="I25" s="1">
        <v>8</v>
      </c>
      <c r="J25" s="17">
        <f t="shared" si="2"/>
        <v>7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0</v>
      </c>
      <c r="R25" s="17">
        <f>2+VLOOKUP($B25,Course!$E$3:$H$21,3,FALSE)-J25</f>
        <v>-1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5</v>
      </c>
      <c r="W25" s="17">
        <f>IF(OR(ISBLANK($I25),$I25&lt;=0),"",IF(Course!$C18=4,$I25,""))</f>
        <v>8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5</v>
      </c>
      <c r="E26" s="17">
        <f t="shared" si="0"/>
        <v>3</v>
      </c>
      <c r="F26" s="17">
        <f>IF(D26-Course!$C19&gt;2,Course!$C19+2,D26)</f>
        <v>5</v>
      </c>
      <c r="G26" s="2">
        <f t="shared" si="1"/>
        <v>3</v>
      </c>
      <c r="H26" s="17">
        <f>2+VLOOKUP($B26,Course!$A$3:$D$21,3,FALSE)-E26</f>
        <v>3</v>
      </c>
      <c r="I26" s="1">
        <v>5</v>
      </c>
      <c r="J26" s="17">
        <f t="shared" si="2"/>
        <v>3</v>
      </c>
      <c r="K26" s="17">
        <f>IF(I26-Course!$G19&gt;2,Course!$G19+2,I26)</f>
        <v>5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3</v>
      </c>
      <c r="R26" s="17">
        <f>2+VLOOKUP($B26,Course!$E$3:$H$21,3,FALSE)-J26</f>
        <v>3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5</v>
      </c>
      <c r="W26" s="17">
        <f>IF(OR(ISBLANK($I26),$I26&lt;=0),"",IF(Course!$C19=4,$I26,""))</f>
        <v>5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5</v>
      </c>
      <c r="E27" s="17">
        <f t="shared" si="0"/>
        <v>4</v>
      </c>
      <c r="F27" s="17">
        <f>IF(D27-Course!$C20&gt;2,Course!$C20+2,D27)</f>
        <v>5</v>
      </c>
      <c r="G27" s="2">
        <f t="shared" si="1"/>
        <v>2</v>
      </c>
      <c r="H27" s="17">
        <f>2+VLOOKUP($B27,Course!$A$3:$D$21,3,FALSE)-E27</f>
        <v>2</v>
      </c>
      <c r="I27" s="1">
        <v>7</v>
      </c>
      <c r="J27" s="17">
        <f t="shared" si="2"/>
        <v>6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0</v>
      </c>
      <c r="R27" s="17">
        <f>2+VLOOKUP($B27,Course!$E$3:$H$21,3,FALSE)-J27</f>
        <v>0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7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8</v>
      </c>
      <c r="E28" s="17">
        <f t="shared" si="0"/>
        <v>6</v>
      </c>
      <c r="F28" s="17">
        <f>IF(D28-Course!$C21&gt;2,Course!$C21+2,D28)</f>
        <v>7</v>
      </c>
      <c r="G28" s="2">
        <f t="shared" si="1"/>
        <v>1</v>
      </c>
      <c r="H28" s="17">
        <f>2+VLOOKUP($B28,Course!$A$3:$D$21,3,FALSE)-E28</f>
        <v>1</v>
      </c>
      <c r="I28" s="1">
        <v>6</v>
      </c>
      <c r="J28" s="17">
        <f t="shared" si="2"/>
        <v>4</v>
      </c>
      <c r="K28" s="17">
        <f>IF(I28-Course!$G21&gt;2,Course!$G21+2,I28)</f>
        <v>6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3</v>
      </c>
      <c r="R28" s="17">
        <f>2+VLOOKUP($B28,Course!$E$3:$H$21,3,FALSE)-J28</f>
        <v>3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8</v>
      </c>
      <c r="Y28" s="17">
        <f>IF(OR(ISBLANK($I28),$I28&lt;=0),"",IF(Course!$C21=5,$I28,""))</f>
        <v>6</v>
      </c>
    </row>
    <row r="29" spans="2:25" ht="14.4" x14ac:dyDescent="0.3">
      <c r="B29" s="41" t="s">
        <v>2</v>
      </c>
      <c r="C29" s="42"/>
      <c r="D29" s="42">
        <f>SUM(D11:D28)</f>
        <v>98</v>
      </c>
      <c r="E29" s="42">
        <f>SUM(E11:E28)</f>
        <v>74</v>
      </c>
      <c r="F29" s="42">
        <f>SUM(F11:F28)</f>
        <v>92</v>
      </c>
      <c r="G29" s="41">
        <f t="shared" ref="G29:R29" si="4">SUM(G11:G28)</f>
        <v>33</v>
      </c>
      <c r="H29" s="42">
        <f t="shared" si="4"/>
        <v>32</v>
      </c>
      <c r="I29" s="42">
        <f t="shared" si="4"/>
        <v>101</v>
      </c>
      <c r="J29" s="42">
        <f t="shared" si="4"/>
        <v>77</v>
      </c>
      <c r="K29" s="42">
        <f t="shared" si="4"/>
        <v>93</v>
      </c>
      <c r="L29" s="42"/>
      <c r="M29" s="42"/>
      <c r="N29" s="42"/>
      <c r="O29" s="42"/>
      <c r="P29" s="42"/>
      <c r="Q29" s="41">
        <f t="shared" si="4"/>
        <v>31</v>
      </c>
      <c r="R29" s="42">
        <f t="shared" si="4"/>
        <v>29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64</v>
      </c>
      <c r="R30" s="41">
        <f>R29+H29</f>
        <v>61</v>
      </c>
      <c r="S30" s="41">
        <f>Q30+R30/1000</f>
        <v>64.061000000000007</v>
      </c>
      <c r="T30" s="41"/>
      <c r="U30" s="41">
        <f>AVERAGE(T11:U29)</f>
        <v>4</v>
      </c>
      <c r="V30" s="41"/>
      <c r="W30" s="41">
        <f t="shared" ref="W30:Y30" si="5">AVERAGE(V11:W29)</f>
        <v>5.75</v>
      </c>
      <c r="X30" s="41"/>
      <c r="Y30" s="41">
        <f t="shared" si="5"/>
        <v>7.25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13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24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25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D9:D10"/>
    <mergeCell ref="E9:H9"/>
    <mergeCell ref="I9:I10"/>
    <mergeCell ref="J9:R9"/>
    <mergeCell ref="B2:R2"/>
    <mergeCell ref="B3:R3"/>
    <mergeCell ref="B5:D5"/>
    <mergeCell ref="B8:B10"/>
    <mergeCell ref="C8:C10"/>
    <mergeCell ref="D8:H8"/>
    <mergeCell ref="I8:R8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50">
    <tabColor rgb="FFFF0000"/>
  </sheetPr>
  <dimension ref="A1:Z33"/>
  <sheetViews>
    <sheetView zoomScaleNormal="100" workbookViewId="0">
      <selection activeCell="D11" sqref="D11:D28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Paddy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191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40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2</v>
      </c>
      <c r="D11" s="1">
        <v>6</v>
      </c>
      <c r="E11" s="17">
        <f>IF(D11=10,10,D11-$C11)</f>
        <v>4</v>
      </c>
      <c r="F11" s="17">
        <f>IF(D11-Course!$C4&gt;2,Course!$C4+2,D11)</f>
        <v>5</v>
      </c>
      <c r="G11" s="2">
        <f>IF(H11&lt;0,0,H11)</f>
        <v>1</v>
      </c>
      <c r="H11" s="17">
        <f>2+VLOOKUP($B11,Course!$A$3:$D$21,3,FALSE)-E11</f>
        <v>1</v>
      </c>
      <c r="I11" s="1">
        <v>8</v>
      </c>
      <c r="J11" s="17">
        <f>IF(I11=10,10,I11-$M11)</f>
        <v>6</v>
      </c>
      <c r="K11" s="17">
        <f>IF(I11-Course!$G4&gt;2,Course!$G4+2,I11)</f>
        <v>5</v>
      </c>
      <c r="L11" s="17"/>
      <c r="M11" s="17">
        <f>QUOTIENT($G$5,18)+IF(VLOOKUP($B11,Course!$E$3:$H$21,4,FALSE)&lt;=MOD($G$5,18),1,0)</f>
        <v>2</v>
      </c>
      <c r="N11" s="17"/>
      <c r="O11" s="17">
        <f>Course!C4</f>
        <v>3</v>
      </c>
      <c r="P11" s="17"/>
      <c r="Q11" s="2">
        <f>IF(R11&lt;0,0,R11)</f>
        <v>0</v>
      </c>
      <c r="R11" s="17">
        <f>2+VLOOKUP($B11,Course!$E$3:$H$21,3,FALSE)-J11</f>
        <v>-1</v>
      </c>
      <c r="S11" s="17"/>
      <c r="T11" s="17">
        <f>IF(OR(ISBLANK($D11),$D11&lt;=0),"",IF(Course!$C4=3,$D11,""))</f>
        <v>6</v>
      </c>
      <c r="U11" s="17">
        <f>IF(OR(ISBLANK($I11),$I11&lt;=0),"",IF(Course!$C4=3,$I11,""))</f>
        <v>8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2</v>
      </c>
      <c r="D12" s="1">
        <v>9</v>
      </c>
      <c r="E12" s="17">
        <f t="shared" ref="E12:E28" si="0">IF(D12=10,10,D12-$C12)</f>
        <v>7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-1</v>
      </c>
      <c r="I12" s="1">
        <v>9</v>
      </c>
      <c r="J12" s="17">
        <f t="shared" ref="J12:J28" si="2">IF(I12=10,10,I12-$M12)</f>
        <v>7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2</v>
      </c>
      <c r="N12" s="17"/>
      <c r="O12" s="17">
        <f>Course!C5</f>
        <v>4</v>
      </c>
      <c r="P12" s="17"/>
      <c r="Q12" s="2">
        <f t="shared" ref="Q12:Q28" si="3">IF(R12&lt;0,0,R12)</f>
        <v>0</v>
      </c>
      <c r="R12" s="17">
        <f>2+VLOOKUP($B12,Course!$E$3:$H$21,3,FALSE)-J12</f>
        <v>-1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9</v>
      </c>
      <c r="W12" s="17">
        <f>IF(OR(ISBLANK($I12),$I12&lt;=0),"",IF(Course!$C5=4,$I12,""))</f>
        <v>9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2</v>
      </c>
      <c r="D13" s="1">
        <v>6</v>
      </c>
      <c r="E13" s="17">
        <f t="shared" si="0"/>
        <v>4</v>
      </c>
      <c r="F13" s="17">
        <f>IF(D13-Course!$C6&gt;2,Course!$C6+2,D13)</f>
        <v>6</v>
      </c>
      <c r="G13" s="2">
        <f t="shared" si="1"/>
        <v>2</v>
      </c>
      <c r="H13" s="17">
        <f>2+VLOOKUP($B13,Course!$A$3:$D$21,3,FALSE)-E13</f>
        <v>2</v>
      </c>
      <c r="I13" s="1">
        <v>10</v>
      </c>
      <c r="J13" s="17">
        <f t="shared" si="2"/>
        <v>10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2</v>
      </c>
      <c r="N13" s="17"/>
      <c r="O13" s="17">
        <f>Course!C6</f>
        <v>4</v>
      </c>
      <c r="P13" s="17"/>
      <c r="Q13" s="2">
        <f t="shared" si="3"/>
        <v>0</v>
      </c>
      <c r="R13" s="17">
        <f>2+VLOOKUP($B13,Course!$E$3:$H$21,3,FALSE)-J13</f>
        <v>-4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10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2</v>
      </c>
      <c r="D14" s="1">
        <v>8</v>
      </c>
      <c r="E14" s="17">
        <f t="shared" si="0"/>
        <v>6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-1</v>
      </c>
      <c r="I14" s="1">
        <v>5</v>
      </c>
      <c r="J14" s="17">
        <f t="shared" si="2"/>
        <v>3</v>
      </c>
      <c r="K14" s="17">
        <f>IF(I14-Course!$G7&gt;2,Course!$G7+2,I14)</f>
        <v>5</v>
      </c>
      <c r="L14" s="17"/>
      <c r="M14" s="17">
        <f>QUOTIENT($G$5,18)+IF(VLOOKUP($B14,Course!$E$3:$H$21,4,FALSE)&lt;=MOD($G$5,18),1,0)</f>
        <v>2</v>
      </c>
      <c r="N14" s="17"/>
      <c r="O14" s="17">
        <f>Course!C7</f>
        <v>3</v>
      </c>
      <c r="P14" s="17"/>
      <c r="Q14" s="2">
        <f t="shared" si="3"/>
        <v>2</v>
      </c>
      <c r="R14" s="17">
        <f>2+VLOOKUP($B14,Course!$E$3:$H$21,3,FALSE)-J14</f>
        <v>2</v>
      </c>
      <c r="S14" s="17"/>
      <c r="T14" s="17">
        <f>IF(OR(ISBLANK($D14),$D14&lt;=0),"",IF(Course!$C7=3,$D14,""))</f>
        <v>8</v>
      </c>
      <c r="U14" s="17">
        <f>IF(OR(ISBLANK($I14),$I14&lt;=0),"",IF(Course!$C7=3,$I14,""))</f>
        <v>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2</v>
      </c>
      <c r="D15" s="1">
        <v>10</v>
      </c>
      <c r="E15" s="17">
        <f t="shared" si="0"/>
        <v>10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-3</v>
      </c>
      <c r="I15" s="1">
        <v>8</v>
      </c>
      <c r="J15" s="17">
        <f t="shared" si="2"/>
        <v>6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2</v>
      </c>
      <c r="N15" s="17"/>
      <c r="O15" s="17">
        <f>Course!C8</f>
        <v>5</v>
      </c>
      <c r="P15" s="17"/>
      <c r="Q15" s="2">
        <f t="shared" si="3"/>
        <v>1</v>
      </c>
      <c r="R15" s="17">
        <f>2+VLOOKUP($B15,Course!$E$3:$H$21,3,FALSE)-J15</f>
        <v>1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10</v>
      </c>
      <c r="Y15" s="17">
        <f>IF(OR(ISBLANK($I15),$I15&lt;=0),"",IF(Course!$C8=5,$I15,""))</f>
        <v>8</v>
      </c>
    </row>
    <row r="16" spans="2:25" ht="14.4" x14ac:dyDescent="0.3">
      <c r="B16" s="2">
        <v>6</v>
      </c>
      <c r="C16" s="17">
        <f>QUOTIENT($G$5,18)+IF(VLOOKUP($B16,Course!$A$3:$D$21,4,FALSE)&lt;=MOD($G$5,18),1,0)</f>
        <v>2</v>
      </c>
      <c r="D16" s="1">
        <v>10</v>
      </c>
      <c r="E16" s="17">
        <f t="shared" si="0"/>
        <v>10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-4</v>
      </c>
      <c r="I16" s="1">
        <v>7</v>
      </c>
      <c r="J16" s="17">
        <f t="shared" si="2"/>
        <v>5</v>
      </c>
      <c r="K16" s="17">
        <f>IF(I16-Course!$G9&gt;2,Course!$G9+2,I16)</f>
        <v>6</v>
      </c>
      <c r="L16" s="17"/>
      <c r="M16" s="17">
        <f>QUOTIENT($G$5,18)+IF(VLOOKUP($B16,Course!$E$3:$H$21,4,FALSE)&lt;=MOD($G$5,18),1,0)</f>
        <v>2</v>
      </c>
      <c r="N16" s="17"/>
      <c r="O16" s="17">
        <f>Course!C9</f>
        <v>4</v>
      </c>
      <c r="P16" s="17"/>
      <c r="Q16" s="2">
        <f t="shared" si="3"/>
        <v>1</v>
      </c>
      <c r="R16" s="17">
        <f>2+VLOOKUP($B16,Course!$E$3:$H$21,3,FALSE)-J16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10</v>
      </c>
      <c r="W16" s="17">
        <f>IF(OR(ISBLANK($I16),$I16&lt;=0),"",IF(Course!$C9=4,$I16,""))</f>
        <v>7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4</v>
      </c>
      <c r="E17" s="17">
        <f t="shared" si="0"/>
        <v>2</v>
      </c>
      <c r="F17" s="17">
        <f>IF(D17-Course!$C10&gt;2,Course!$C10+2,D17)</f>
        <v>4</v>
      </c>
      <c r="G17" s="2">
        <f t="shared" si="1"/>
        <v>3</v>
      </c>
      <c r="H17" s="17">
        <f>2+VLOOKUP($B17,Course!$A$3:$D$21,3,FALSE)-E17</f>
        <v>3</v>
      </c>
      <c r="I17" s="1">
        <v>8</v>
      </c>
      <c r="J17" s="17">
        <f t="shared" si="2"/>
        <v>6</v>
      </c>
      <c r="K17" s="17">
        <f>IF(I17-Course!$G10&gt;2,Course!$G10+2,I17)</f>
        <v>5</v>
      </c>
      <c r="L17" s="17"/>
      <c r="M17" s="17">
        <f>QUOTIENT($G$5,18)+IF(VLOOKUP($B17,Course!$E$3:$H$21,4,FALSE)&lt;=MOD($G$5,18),1,0)</f>
        <v>2</v>
      </c>
      <c r="N17" s="17"/>
      <c r="O17" s="17">
        <f>Course!C10</f>
        <v>3</v>
      </c>
      <c r="P17" s="17"/>
      <c r="Q17" s="2">
        <f t="shared" si="3"/>
        <v>0</v>
      </c>
      <c r="R17" s="17">
        <f>2+VLOOKUP($B17,Course!$E$3:$H$21,3,FALSE)-J17</f>
        <v>-1</v>
      </c>
      <c r="S17" s="17"/>
      <c r="T17" s="17">
        <f>IF(OR(ISBLANK($D17),$D17&lt;=0),"",IF(Course!$C10=3,$D17,""))</f>
        <v>4</v>
      </c>
      <c r="U17" s="17">
        <f>IF(OR(ISBLANK($I17),$I17&lt;=0),"",IF(Course!$C10=3,$I17,""))</f>
        <v>8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7</v>
      </c>
      <c r="E18" s="17">
        <f t="shared" si="0"/>
        <v>5</v>
      </c>
      <c r="F18" s="17">
        <f>IF(D18-Course!$C11&gt;2,Course!$C11+2,D18)</f>
        <v>6</v>
      </c>
      <c r="G18" s="2">
        <f t="shared" si="1"/>
        <v>1</v>
      </c>
      <c r="H18" s="17">
        <f>2+VLOOKUP($B18,Course!$A$3:$D$21,3,FALSE)-E18</f>
        <v>1</v>
      </c>
      <c r="I18" s="1">
        <v>5</v>
      </c>
      <c r="J18" s="17">
        <f t="shared" si="2"/>
        <v>3</v>
      </c>
      <c r="K18" s="17">
        <f>IF(I18-Course!$G11&gt;2,Course!$G11+2,I18)</f>
        <v>5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3</v>
      </c>
      <c r="R18" s="17">
        <f>2+VLOOKUP($B18,Course!$E$3:$H$21,3,FALSE)-J18</f>
        <v>3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7</v>
      </c>
      <c r="W18" s="17">
        <f>IF(OR(ISBLANK($I18),$I18&lt;=0),"",IF(Course!$C11=4,$I18,""))</f>
        <v>5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3</v>
      </c>
      <c r="D19" s="1">
        <v>10</v>
      </c>
      <c r="E19" s="17">
        <f t="shared" si="0"/>
        <v>10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-4</v>
      </c>
      <c r="I19" s="1">
        <v>10</v>
      </c>
      <c r="J19" s="17">
        <f t="shared" si="2"/>
        <v>10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3</v>
      </c>
      <c r="N19" s="17"/>
      <c r="O19" s="17">
        <f>Course!C12</f>
        <v>4</v>
      </c>
      <c r="P19" s="17"/>
      <c r="Q19" s="2">
        <f t="shared" si="3"/>
        <v>0</v>
      </c>
      <c r="R19" s="17">
        <f>2+VLOOKUP($B19,Course!$E$3:$H$21,3,FALSE)-J19</f>
        <v>-4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10</v>
      </c>
      <c r="W19" s="17">
        <f>IF(OR(ISBLANK($I19),$I19&lt;=0),"",IF(Course!$C12=4,$I19,""))</f>
        <v>10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3</v>
      </c>
      <c r="D20" s="1">
        <v>10</v>
      </c>
      <c r="E20" s="17">
        <f t="shared" si="0"/>
        <v>10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-4</v>
      </c>
      <c r="I20" s="1">
        <v>9</v>
      </c>
      <c r="J20" s="17">
        <f t="shared" si="2"/>
        <v>6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3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0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10</v>
      </c>
      <c r="W20" s="17">
        <f>IF(OR(ISBLANK($I20),$I20&lt;=0),"",IF(Course!$C13=4,$I20,""))</f>
        <v>9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2</v>
      </c>
      <c r="D21" s="1">
        <v>8</v>
      </c>
      <c r="E21" s="17">
        <f t="shared" si="0"/>
        <v>6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0</v>
      </c>
      <c r="I21" s="1">
        <v>9</v>
      </c>
      <c r="J21" s="17">
        <f t="shared" si="2"/>
        <v>7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2</v>
      </c>
      <c r="N21" s="17"/>
      <c r="O21" s="17">
        <f>Course!C14</f>
        <v>4</v>
      </c>
      <c r="P21" s="17"/>
      <c r="Q21" s="2">
        <f t="shared" si="3"/>
        <v>0</v>
      </c>
      <c r="R21" s="17">
        <f>2+VLOOKUP($B21,Course!$E$3:$H$21,3,FALSE)-J21</f>
        <v>-1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8</v>
      </c>
      <c r="W21" s="17">
        <f>IF(OR(ISBLANK($I21),$I21&lt;=0),"",IF(Course!$C14=4,$I21,""))</f>
        <v>9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2</v>
      </c>
      <c r="D22" s="1">
        <v>10</v>
      </c>
      <c r="E22" s="17">
        <f t="shared" si="0"/>
        <v>10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-4</v>
      </c>
      <c r="I22" s="1">
        <v>7</v>
      </c>
      <c r="J22" s="17">
        <f t="shared" si="2"/>
        <v>5</v>
      </c>
      <c r="K22" s="17">
        <f>IF(I22-Course!$G15&gt;2,Course!$G15+2,I22)</f>
        <v>6</v>
      </c>
      <c r="L22" s="17"/>
      <c r="M22" s="17">
        <f>QUOTIENT($G$5,18)+IF(VLOOKUP($B22,Course!$E$3:$H$21,4,FALSE)&lt;=MOD($G$5,18),1,0)</f>
        <v>2</v>
      </c>
      <c r="N22" s="17"/>
      <c r="O22" s="17">
        <f>Course!C15</f>
        <v>4</v>
      </c>
      <c r="P22" s="17"/>
      <c r="Q22" s="2">
        <f t="shared" si="3"/>
        <v>1</v>
      </c>
      <c r="R22" s="17">
        <f>2+VLOOKUP($B22,Course!$E$3:$H$21,3,FALSE)-J22</f>
        <v>1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10</v>
      </c>
      <c r="W22" s="17">
        <f>IF(OR(ISBLANK($I22),$I22&lt;=0),"",IF(Course!$C15=4,$I22,""))</f>
        <v>7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2</v>
      </c>
      <c r="D23" s="1">
        <v>6</v>
      </c>
      <c r="E23" s="17">
        <f t="shared" si="0"/>
        <v>4</v>
      </c>
      <c r="F23" s="17">
        <f>IF(D23-Course!$C16&gt;2,Course!$C16+2,D23)</f>
        <v>5</v>
      </c>
      <c r="G23" s="2">
        <f t="shared" si="1"/>
        <v>1</v>
      </c>
      <c r="H23" s="17">
        <f>2+VLOOKUP($B23,Course!$A$3:$D$21,3,FALSE)-E23</f>
        <v>1</v>
      </c>
      <c r="I23" s="1">
        <v>7</v>
      </c>
      <c r="J23" s="17">
        <f t="shared" si="2"/>
        <v>5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2</v>
      </c>
      <c r="N23" s="17"/>
      <c r="O23" s="17">
        <f>Course!C16</f>
        <v>3</v>
      </c>
      <c r="P23" s="17"/>
      <c r="Q23" s="2">
        <f t="shared" si="3"/>
        <v>0</v>
      </c>
      <c r="R23" s="17">
        <f>2+VLOOKUP($B23,Course!$E$3:$H$21,3,FALSE)-J23</f>
        <v>0</v>
      </c>
      <c r="S23" s="17"/>
      <c r="T23" s="17">
        <f>IF(OR(ISBLANK($D23),$D23&lt;=0),"",IF(Course!$C16=3,$D23,""))</f>
        <v>6</v>
      </c>
      <c r="U23" s="17">
        <f>IF(OR(ISBLANK($I23),$I23&lt;=0),"",IF(Course!$C16=3,$I23,""))</f>
        <v>7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10</v>
      </c>
      <c r="E24" s="17">
        <f t="shared" si="0"/>
        <v>10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-4</v>
      </c>
      <c r="I24" s="1">
        <v>10</v>
      </c>
      <c r="J24" s="17">
        <f t="shared" si="2"/>
        <v>10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0</v>
      </c>
      <c r="R24" s="17">
        <f>2+VLOOKUP($B24,Course!$E$3:$H$21,3,FALSE)-J24</f>
        <v>-4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10</v>
      </c>
      <c r="W24" s="17">
        <f>IF(OR(ISBLANK($I24),$I24&lt;=0),"",IF(Course!$C17=4,$I24,""))</f>
        <v>10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2</v>
      </c>
      <c r="D25" s="1">
        <v>7</v>
      </c>
      <c r="E25" s="17">
        <f t="shared" si="0"/>
        <v>5</v>
      </c>
      <c r="F25" s="17">
        <f>IF(D25-Course!$C18&gt;2,Course!$C18+2,D25)</f>
        <v>6</v>
      </c>
      <c r="G25" s="2">
        <f t="shared" si="1"/>
        <v>1</v>
      </c>
      <c r="H25" s="17">
        <f>2+VLOOKUP($B25,Course!$A$3:$D$21,3,FALSE)-E25</f>
        <v>1</v>
      </c>
      <c r="I25" s="1">
        <v>5</v>
      </c>
      <c r="J25" s="17">
        <f t="shared" si="2"/>
        <v>3</v>
      </c>
      <c r="K25" s="17">
        <f>IF(I25-Course!$G18&gt;2,Course!$G18+2,I25)</f>
        <v>5</v>
      </c>
      <c r="L25" s="17"/>
      <c r="M25" s="17">
        <f>QUOTIENT($G$5,18)+IF(VLOOKUP($B25,Course!$E$3:$H$21,4,FALSE)&lt;=MOD($G$5,18),1,0)</f>
        <v>2</v>
      </c>
      <c r="N25" s="17"/>
      <c r="O25" s="17">
        <f>Course!C18</f>
        <v>4</v>
      </c>
      <c r="P25" s="17"/>
      <c r="Q25" s="2">
        <f t="shared" si="3"/>
        <v>3</v>
      </c>
      <c r="R25" s="17">
        <f>2+VLOOKUP($B25,Course!$E$3:$H$21,3,FALSE)-J25</f>
        <v>3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7</v>
      </c>
      <c r="W25" s="17">
        <f>IF(OR(ISBLANK($I25),$I25&lt;=0),"",IF(Course!$C18=4,$I25,""))</f>
        <v>5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3</v>
      </c>
      <c r="D26" s="1">
        <v>5</v>
      </c>
      <c r="E26" s="17">
        <f t="shared" si="0"/>
        <v>2</v>
      </c>
      <c r="F26" s="17">
        <f>IF(D26-Course!$C19&gt;2,Course!$C19+2,D26)</f>
        <v>5</v>
      </c>
      <c r="G26" s="2">
        <f t="shared" si="1"/>
        <v>4</v>
      </c>
      <c r="H26" s="17">
        <f>2+VLOOKUP($B26,Course!$A$3:$D$21,3,FALSE)-E26</f>
        <v>4</v>
      </c>
      <c r="I26" s="1">
        <v>6</v>
      </c>
      <c r="J26" s="17">
        <f t="shared" si="2"/>
        <v>3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3</v>
      </c>
      <c r="N26" s="17"/>
      <c r="O26" s="17">
        <f>Course!C19</f>
        <v>4</v>
      </c>
      <c r="P26" s="17"/>
      <c r="Q26" s="2">
        <f t="shared" si="3"/>
        <v>3</v>
      </c>
      <c r="R26" s="17">
        <f>2+VLOOKUP($B26,Course!$E$3:$H$21,3,FALSE)-J26</f>
        <v>3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5</v>
      </c>
      <c r="W26" s="17">
        <f>IF(OR(ISBLANK($I26),$I26&lt;=0),"",IF(Course!$C19=4,$I26,""))</f>
        <v>6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2</v>
      </c>
      <c r="D27" s="1">
        <v>8</v>
      </c>
      <c r="E27" s="17">
        <f t="shared" si="0"/>
        <v>6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0</v>
      </c>
      <c r="I27" s="1">
        <v>6</v>
      </c>
      <c r="J27" s="17">
        <f t="shared" si="2"/>
        <v>4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2</v>
      </c>
      <c r="N27" s="17"/>
      <c r="O27" s="17">
        <f>Course!C20</f>
        <v>4</v>
      </c>
      <c r="P27" s="17"/>
      <c r="Q27" s="2">
        <f t="shared" si="3"/>
        <v>2</v>
      </c>
      <c r="R27" s="17">
        <f>2+VLOOKUP($B27,Course!$E$3:$H$21,3,FALSE)-J27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8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3</v>
      </c>
      <c r="D28" s="1">
        <v>9</v>
      </c>
      <c r="E28" s="17">
        <f t="shared" si="0"/>
        <v>6</v>
      </c>
      <c r="F28" s="17">
        <f>IF(D28-Course!$C21&gt;2,Course!$C21+2,D28)</f>
        <v>7</v>
      </c>
      <c r="G28" s="2">
        <f t="shared" si="1"/>
        <v>1</v>
      </c>
      <c r="H28" s="17">
        <f>2+VLOOKUP($B28,Course!$A$3:$D$21,3,FALSE)-E28</f>
        <v>1</v>
      </c>
      <c r="I28" s="1">
        <v>8</v>
      </c>
      <c r="J28" s="17">
        <f t="shared" si="2"/>
        <v>5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3</v>
      </c>
      <c r="N28" s="17"/>
      <c r="O28" s="17">
        <f>Course!C21</f>
        <v>5</v>
      </c>
      <c r="P28" s="17"/>
      <c r="Q28" s="2">
        <f t="shared" si="3"/>
        <v>2</v>
      </c>
      <c r="R28" s="17">
        <f>2+VLOOKUP($B28,Course!$E$3:$H$21,3,FALSE)-J28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9</v>
      </c>
      <c r="Y28" s="17">
        <f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>SUM(D11:D28)</f>
        <v>143</v>
      </c>
      <c r="E29" s="42">
        <f>SUM(E11:E28)</f>
        <v>117</v>
      </c>
      <c r="F29" s="42">
        <f>SUM(F11:F28)</f>
        <v>104</v>
      </c>
      <c r="G29" s="41">
        <f t="shared" ref="G29:R29" si="4">SUM(G11:G28)</f>
        <v>14</v>
      </c>
      <c r="H29" s="42">
        <f t="shared" si="4"/>
        <v>-11</v>
      </c>
      <c r="I29" s="42">
        <f t="shared" si="4"/>
        <v>137</v>
      </c>
      <c r="J29" s="42">
        <f t="shared" si="4"/>
        <v>104</v>
      </c>
      <c r="K29" s="42">
        <f t="shared" si="4"/>
        <v>104</v>
      </c>
      <c r="L29" s="42"/>
      <c r="M29" s="42"/>
      <c r="N29" s="42"/>
      <c r="O29" s="42"/>
      <c r="P29" s="42"/>
      <c r="Q29" s="41">
        <f t="shared" si="4"/>
        <v>18</v>
      </c>
      <c r="R29" s="42">
        <f t="shared" si="4"/>
        <v>2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32</v>
      </c>
      <c r="R30" s="41">
        <f>R29+H29</f>
        <v>-9</v>
      </c>
      <c r="S30" s="41">
        <f>Q30+R30/1000</f>
        <v>31.991</v>
      </c>
      <c r="T30" s="41"/>
      <c r="U30" s="41">
        <f>AVERAGE(T11:U29)</f>
        <v>6.5</v>
      </c>
      <c r="V30" s="41"/>
      <c r="W30" s="41">
        <f t="shared" ref="W30:Y30" si="5">AVERAGE(V11:W29)</f>
        <v>8.0416666666666661</v>
      </c>
      <c r="X30" s="41"/>
      <c r="Y30" s="41">
        <f t="shared" si="5"/>
        <v>8.75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 t="e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#REF!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36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36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/>
  <dimension ref="B1:AD33"/>
  <sheetViews>
    <sheetView zoomScale="70" zoomScaleNormal="70" workbookViewId="0">
      <selection activeCell="H22" sqref="H22:I22"/>
    </sheetView>
  </sheetViews>
  <sheetFormatPr defaultColWidth="8.88671875" defaultRowHeight="0" customHeight="1" zeroHeight="1" x14ac:dyDescent="0.3"/>
  <cols>
    <col min="1" max="1" width="1.109375" customWidth="1"/>
    <col min="2" max="3" width="16.5546875" customWidth="1"/>
    <col min="4" max="4" width="8.88671875" customWidth="1"/>
    <col min="5" max="6" width="16.5546875" customWidth="1"/>
    <col min="7" max="7" width="8.88671875" customWidth="1"/>
    <col min="8" max="9" width="16.5546875" customWidth="1"/>
    <col min="10" max="10" width="1.109375" customWidth="1"/>
    <col min="29" max="29" width="15.44140625" customWidth="1"/>
    <col min="30" max="30" width="17.6640625" bestFit="1" customWidth="1"/>
  </cols>
  <sheetData>
    <row r="1" spans="2:30" ht="5.4" customHeight="1" x14ac:dyDescent="0.3"/>
    <row r="2" spans="2:30" ht="14.4" x14ac:dyDescent="0.3">
      <c r="B2" s="190" t="s">
        <v>92</v>
      </c>
      <c r="C2" s="190"/>
      <c r="D2" s="190"/>
      <c r="E2" s="190"/>
      <c r="F2" s="190"/>
      <c r="G2" s="190"/>
      <c r="H2" s="190"/>
      <c r="I2" s="190"/>
    </row>
    <row r="3" spans="2:30" ht="5.4" customHeight="1" thickBot="1" x14ac:dyDescent="0.35"/>
    <row r="4" spans="2:30" ht="14.4" x14ac:dyDescent="0.3">
      <c r="B4" s="190" t="s">
        <v>30</v>
      </c>
      <c r="C4" s="190"/>
      <c r="E4" s="190" t="s">
        <v>31</v>
      </c>
      <c r="F4" s="190"/>
      <c r="H4" s="190" t="s">
        <v>93</v>
      </c>
      <c r="I4" s="190"/>
      <c r="L4" s="81"/>
      <c r="M4" s="84" t="str">
        <f ca="1">MID(CELL("filename",Dermot!$A$1),FIND("]",CELL("filename",Dermot!$A$1))+1,255)</f>
        <v>Dermot</v>
      </c>
      <c r="N4" s="169" t="str">
        <f ca="1">MID(CELL("filename",Tom!$A$1),FIND("]",CELL("filename",Tom!$A$1))+1,255)</f>
        <v>Tom</v>
      </c>
      <c r="O4" s="169" t="str">
        <f ca="1">MID(CELL("filename",Steve!$A$1),FIND("]",CELL("filename",Steve!$A$1))+1,255)</f>
        <v>Steve</v>
      </c>
      <c r="P4" s="169" t="str">
        <f ca="1">MID(CELL("filename",Jeff!$A$1),FIND("]",CELL("filename",Jeff!$A$1))+1,255)</f>
        <v>Jeff</v>
      </c>
      <c r="Q4" s="84" t="str">
        <f ca="1">MID(CELL("filename",'Rich B'!$A$1),FIND("]",CELL("filename",'Rich B'!$A$1))+1,255)</f>
        <v>Rich B</v>
      </c>
      <c r="R4" s="84" t="str">
        <f ca="1">MID(CELL("filename",Neil!$A$1),FIND("]",CELL("filename",Neil!$A$1))+1,255)</f>
        <v>Neil</v>
      </c>
      <c r="S4" s="169" t="str">
        <f ca="1">MID(CELL("filename",Derek!$A$1),FIND("]",CELL("filename",Derek!$A$1))+1,255)</f>
        <v>Derek</v>
      </c>
      <c r="T4" s="84" t="str">
        <f ca="1">MID(CELL("filename",Paul!$A$1),FIND("]",CELL("filename",Paul!$A$1))+1,255)</f>
        <v>Paul</v>
      </c>
      <c r="U4" s="84" t="str">
        <f ca="1">MID(CELL("filename",Cormac!$A$1),FIND("]",CELL("filename",Cormac!$A$1))+1,255)</f>
        <v>Cormac</v>
      </c>
      <c r="V4" s="84" t="str">
        <f ca="1">MID(CELL("filename",Stewart!$A$1),FIND("]",CELL("filename",Stewart!$A$1))+1,255)</f>
        <v>Stewart</v>
      </c>
      <c r="W4" s="84" t="str">
        <f ca="1">MID(CELL("filename",Alan!$A$1),FIND("]",CELL("filename",Alan!$A$1))+1,255)</f>
        <v>Alan</v>
      </c>
      <c r="X4" s="169" t="str">
        <f ca="1">MID(CELL("filename",Phil!$A$1),FIND("]",CELL("filename",Phil!$A$1))+1,255)</f>
        <v>Phil</v>
      </c>
      <c r="Y4" s="84" t="str">
        <f ca="1">MID(CELL("filename",'Rich M'!$A$1),FIND("]",CELL("filename",'Rich M'!$A$1))+1,255)</f>
        <v>Rich M</v>
      </c>
      <c r="Z4" s="84" t="str">
        <f ca="1">MID(CELL("filename",Aaron!$A$1),FIND("]",CELL("filename",Aaron!$A$1))+1,255)</f>
        <v>Aaron</v>
      </c>
      <c r="AA4" s="84" t="str">
        <f ca="1">MID(CELL("filename",Stewart!$A$1),FIND("]",CELL("filename",Stewart!$A$1))+1,255)</f>
        <v>Stewart</v>
      </c>
      <c r="AB4" s="85" t="str">
        <f ca="1">MID(CELL("filename",Aaron!$A$1),FIND("]",CELL("filename",Aaron!$A$1))+1,255)</f>
        <v>Aaron</v>
      </c>
      <c r="AC4" s="162" t="s">
        <v>94</v>
      </c>
      <c r="AD4" s="164" t="s">
        <v>194</v>
      </c>
    </row>
    <row r="5" spans="2:30" ht="14.4" x14ac:dyDescent="0.3">
      <c r="L5" s="86" t="str">
        <f ca="1">MID(CELL("filename",Dermot!$A$1),FIND("]",CELL("filename",Dermot!$A$1))+1,255)</f>
        <v>Dermot</v>
      </c>
      <c r="M5" s="80"/>
      <c r="N5" s="82">
        <f t="shared" ref="N5:AB5" ca="1" si="0">ROUNDDOWN((COUNTIF($B$8:$C$11,$L5)+COUNTIF($B$8:$C$11,N$4))/2,0)+ROUNDDOWN((COUNTIF($B$15:$C$18,$L5)+COUNTIF($B$15:$C$18,N$4))/2,0)+ROUNDDOWN((COUNTIF($B$22:$C$25,$L5)+COUNTIF($B$22:$C$25,N$4))/2,0)+ROUNDDOWN((COUNTIF($B$29:$C$32,$L5)+COUNTIF($B$29:$C$32,N$4))/2,0)+ROUNDDOWN((COUNTIF($E$8:$F$11,$L5)+COUNTIF($E$8:$F$11,N$4))/2,0)+ROUNDDOWN((COUNTIF($E$15:$F$18,$L5)+COUNTIF($E$15:$F$18,N$4))/2,0)+ROUNDDOWN((COUNTIF($E$22:$F$25,$L5)+COUNTIF($E$22:$F$25,N$4))/2,0)+ROUNDDOWN((COUNTIF($E$29:$F$32,$L5)+COUNTIF($E$29:$F$32,N$4))/2,0)+ROUNDDOWN((COUNTIF($H$8:$I$11,$L5)+COUNTIF($H$8:$I$11,N$4))/2,0)+ROUNDDOWN((COUNTIF($H$15:$I$18,$L5)+COUNTIF($H$15:$I$18,N$4))/2,0)+ROUNDDOWN((COUNTIF($H$22:$I$25,$L5)+COUNTIF($H$22:$I$25,N$4))/2,0)+ROUNDDOWN((COUNTIF($H$29:$I$32,$L5)+COUNTIF($H$29:$I$32,N$4))/2,0)</f>
        <v>1</v>
      </c>
      <c r="O5" s="82">
        <f t="shared" ca="1" si="0"/>
        <v>0</v>
      </c>
      <c r="P5" s="82">
        <f t="shared" ca="1" si="0"/>
        <v>1</v>
      </c>
      <c r="Q5" s="82">
        <f t="shared" ca="1" si="0"/>
        <v>0</v>
      </c>
      <c r="R5" s="82">
        <f t="shared" ca="1" si="0"/>
        <v>1</v>
      </c>
      <c r="S5" s="82">
        <f t="shared" ca="1" si="0"/>
        <v>1</v>
      </c>
      <c r="T5" s="82">
        <f t="shared" ca="1" si="0"/>
        <v>0</v>
      </c>
      <c r="U5" s="82">
        <f t="shared" ca="1" si="0"/>
        <v>1</v>
      </c>
      <c r="V5" s="82">
        <f t="shared" ca="1" si="0"/>
        <v>0</v>
      </c>
      <c r="W5" s="82">
        <f t="shared" ca="1" si="0"/>
        <v>0</v>
      </c>
      <c r="X5" s="82">
        <f t="shared" ca="1" si="0"/>
        <v>0</v>
      </c>
      <c r="Y5" s="82">
        <f t="shared" ca="1" si="0"/>
        <v>0</v>
      </c>
      <c r="Z5" s="82">
        <f t="shared" ca="1" si="0"/>
        <v>0</v>
      </c>
      <c r="AA5" s="82">
        <f t="shared" ca="1" si="0"/>
        <v>0</v>
      </c>
      <c r="AB5" s="83">
        <f t="shared" ca="1" si="0"/>
        <v>0</v>
      </c>
      <c r="AC5" s="165">
        <f ca="1">COUNTIF(M5:AB5,"&gt;0")</f>
        <v>5</v>
      </c>
      <c r="AD5" s="166">
        <f t="shared" ref="AD5:AD20" ca="1" si="1">(COUNTIF(TeeSlot1,L5)+(COUNTIF(TeeSlot2,L5)*2)+(COUNTIF(TeeSlot3,L5)*3)+(COUNTIF(TeeSlot4,L5)*4))/3</f>
        <v>1.3333333333333333</v>
      </c>
    </row>
    <row r="6" spans="2:30" ht="14.4" x14ac:dyDescent="0.3">
      <c r="B6" s="75" t="str">
        <f>'Order Of Play (Auto)'!B6</f>
        <v>Tee #1</v>
      </c>
      <c r="C6" s="76">
        <f>'Order Of Play (Auto)'!C6</f>
        <v>0.49305555555555558</v>
      </c>
      <c r="E6" s="75" t="str">
        <f>'Order Of Play (Auto)'!F6</f>
        <v>Tee #1</v>
      </c>
      <c r="F6" s="76">
        <f>'Order Of Play (Auto)'!G6</f>
        <v>0.5</v>
      </c>
      <c r="H6" s="75" t="str">
        <f>'Order Of Play (Auto)'!J6</f>
        <v>Tee #1</v>
      </c>
      <c r="I6" s="76">
        <f>'Order Of Play (Auto)'!K6</f>
        <v>0.5</v>
      </c>
      <c r="L6" s="168" t="str">
        <f ca="1">MID(CELL("filename",Tom!$A$1),FIND("]",CELL("filename",Tom!$A$1))+1,255)</f>
        <v>Tom</v>
      </c>
      <c r="M6" s="82">
        <f t="shared" ref="M6:M20" ca="1" si="2">ROUNDDOWN((COUNTIF($B$8:$C$11,$L6)+COUNTIF($B$8:$C$11,M$4))/2,0)+ROUNDDOWN((COUNTIF($B$15:$C$18,$L6)+COUNTIF($B$15:$C$18,M$4))/2,0)+ROUNDDOWN((COUNTIF($B$22:$C$25,$L6)+COUNTIF($B$22:$C$25,M$4))/2,0)+ROUNDDOWN((COUNTIF($B$29:$C$32,$L6)+COUNTIF($B$29:$C$32,M$4))/2,0)+ROUNDDOWN((COUNTIF($E$8:$F$11,$L6)+COUNTIF($E$8:$F$11,M$4))/2,0)+ROUNDDOWN((COUNTIF($E$15:$F$18,$L6)+COUNTIF($E$15:$F$18,M$4))/2,0)+ROUNDDOWN((COUNTIF($E$22:$F$25,$L6)+COUNTIF($E$22:$F$25,M$4))/2,0)+ROUNDDOWN((COUNTIF($E$29:$F$32,$L6)+COUNTIF($E$29:$F$32,M$4))/2,0)+ROUNDDOWN((COUNTIF($H$8:$I$11,$L6)+COUNTIF($H$8:$I$11,M$4))/2,0)+ROUNDDOWN((COUNTIF($H$15:$I$18,$L6)+COUNTIF($H$15:$I$18,M$4))/2,0)+ROUNDDOWN((COUNTIF($H$22:$I$25,$L6)+COUNTIF($H$22:$I$25,M$4))/2,0)+ROUNDDOWN((COUNTIF($H$29:$I$32,$L6)+COUNTIF($H$29:$I$32,M$4))/2,0)</f>
        <v>1</v>
      </c>
      <c r="N6" s="80"/>
      <c r="O6" s="82">
        <f t="shared" ref="O6:AB6" ca="1" si="3">ROUNDDOWN((COUNTIF($B$8:$C$11,$L6)+COUNTIF($B$8:$C$11,O$4))/2,0)+ROUNDDOWN((COUNTIF($B$15:$C$18,$L6)+COUNTIF($B$15:$C$18,O$4))/2,0)+ROUNDDOWN((COUNTIF($B$22:$C$25,$L6)+COUNTIF($B$22:$C$25,O$4))/2,0)+ROUNDDOWN((COUNTIF($B$29:$C$32,$L6)+COUNTIF($B$29:$C$32,O$4))/2,0)+ROUNDDOWN((COUNTIF($E$8:$F$11,$L6)+COUNTIF($E$8:$F$11,O$4))/2,0)+ROUNDDOWN((COUNTIF($E$15:$F$18,$L6)+COUNTIF($E$15:$F$18,O$4))/2,0)+ROUNDDOWN((COUNTIF($E$22:$F$25,$L6)+COUNTIF($E$22:$F$25,O$4))/2,0)+ROUNDDOWN((COUNTIF($E$29:$F$32,$L6)+COUNTIF($E$29:$F$32,O$4))/2,0)+ROUNDDOWN((COUNTIF($H$8:$I$11,$L6)+COUNTIF($H$8:$I$11,O$4))/2,0)+ROUNDDOWN((COUNTIF($H$15:$I$18,$L6)+COUNTIF($H$15:$I$18,O$4))/2,0)+ROUNDDOWN((COUNTIF($H$22:$I$25,$L6)+COUNTIF($H$22:$I$25,O$4))/2,0)+ROUNDDOWN((COUNTIF($H$29:$I$32,$L6)+COUNTIF($H$29:$I$32,O$4))/2,0)</f>
        <v>0</v>
      </c>
      <c r="P6" s="82">
        <f t="shared" ca="1" si="3"/>
        <v>1</v>
      </c>
      <c r="Q6" s="82">
        <f t="shared" ca="1" si="3"/>
        <v>0</v>
      </c>
      <c r="R6" s="82">
        <f t="shared" ca="1" si="3"/>
        <v>1</v>
      </c>
      <c r="S6" s="82">
        <f t="shared" ca="1" si="3"/>
        <v>2</v>
      </c>
      <c r="T6" s="82">
        <f t="shared" ca="1" si="3"/>
        <v>1</v>
      </c>
      <c r="U6" s="82">
        <f t="shared" ca="1" si="3"/>
        <v>0</v>
      </c>
      <c r="V6" s="82">
        <f t="shared" ca="1" si="3"/>
        <v>0</v>
      </c>
      <c r="W6" s="82">
        <f t="shared" ca="1" si="3"/>
        <v>1</v>
      </c>
      <c r="X6" s="82">
        <f t="shared" ca="1" si="3"/>
        <v>0</v>
      </c>
      <c r="Y6" s="82">
        <f t="shared" ca="1" si="3"/>
        <v>1</v>
      </c>
      <c r="Z6" s="82">
        <f t="shared" ca="1" si="3"/>
        <v>0</v>
      </c>
      <c r="AA6" s="82">
        <f t="shared" ca="1" si="3"/>
        <v>0</v>
      </c>
      <c r="AB6" s="83">
        <f t="shared" ca="1" si="3"/>
        <v>0</v>
      </c>
      <c r="AC6" s="165">
        <f t="shared" ref="AC6:AC20" ca="1" si="4">COUNTIF(M6:AB6,"&gt;0")</f>
        <v>7</v>
      </c>
      <c r="AD6" s="166">
        <f t="shared" ca="1" si="1"/>
        <v>2.6666666666666665</v>
      </c>
    </row>
    <row r="7" spans="2:30" ht="14.4" x14ac:dyDescent="0.3">
      <c r="B7" s="74" t="s">
        <v>24</v>
      </c>
      <c r="C7" s="79" t="s">
        <v>25</v>
      </c>
      <c r="E7" s="202" t="s">
        <v>25</v>
      </c>
      <c r="F7" s="202"/>
      <c r="H7" s="202" t="s">
        <v>25</v>
      </c>
      <c r="I7" s="202"/>
      <c r="L7" s="168" t="str">
        <f ca="1">MID(CELL("filename",Steve!$A$1),FIND("]",CELL("filename",Steve!$A$1))+1,255)</f>
        <v>Steve</v>
      </c>
      <c r="M7" s="82">
        <f t="shared" ca="1" si="2"/>
        <v>0</v>
      </c>
      <c r="N7" s="82">
        <f t="shared" ref="N7:N20" ca="1" si="5">ROUNDDOWN((COUNTIF($B$8:$C$11,$L7)+COUNTIF($B$8:$C$11,N$4))/2,0)+ROUNDDOWN((COUNTIF($B$15:$C$18,$L7)+COUNTIF($B$15:$C$18,N$4))/2,0)+ROUNDDOWN((COUNTIF($B$22:$C$25,$L7)+COUNTIF($B$22:$C$25,N$4))/2,0)+ROUNDDOWN((COUNTIF($B$29:$C$32,$L7)+COUNTIF($B$29:$C$32,N$4))/2,0)+ROUNDDOWN((COUNTIF($E$8:$F$11,$L7)+COUNTIF($E$8:$F$11,N$4))/2,0)+ROUNDDOWN((COUNTIF($E$15:$F$18,$L7)+COUNTIF($E$15:$F$18,N$4))/2,0)+ROUNDDOWN((COUNTIF($E$22:$F$25,$L7)+COUNTIF($E$22:$F$25,N$4))/2,0)+ROUNDDOWN((COUNTIF($E$29:$F$32,$L7)+COUNTIF($E$29:$F$32,N$4))/2,0)+ROUNDDOWN((COUNTIF($H$8:$I$11,$L7)+COUNTIF($H$8:$I$11,N$4))/2,0)+ROUNDDOWN((COUNTIF($H$15:$I$18,$L7)+COUNTIF($H$15:$I$18,N$4))/2,0)+ROUNDDOWN((COUNTIF($H$22:$I$25,$L7)+COUNTIF($H$22:$I$25,N$4))/2,0)+ROUNDDOWN((COUNTIF($H$29:$I$32,$L7)+COUNTIF($H$29:$I$32,N$4))/2,0)</f>
        <v>0</v>
      </c>
      <c r="O7" s="80"/>
      <c r="P7" s="82">
        <f t="shared" ref="P7:AB7" ca="1" si="6">ROUNDDOWN((COUNTIF($B$8:$C$11,$L7)+COUNTIF($B$8:$C$11,P$4))/2,0)+ROUNDDOWN((COUNTIF($B$15:$C$18,$L7)+COUNTIF($B$15:$C$18,P$4))/2,0)+ROUNDDOWN((COUNTIF($B$22:$C$25,$L7)+COUNTIF($B$22:$C$25,P$4))/2,0)+ROUNDDOWN((COUNTIF($B$29:$C$32,$L7)+COUNTIF($B$29:$C$32,P$4))/2,0)+ROUNDDOWN((COUNTIF($E$8:$F$11,$L7)+COUNTIF($E$8:$F$11,P$4))/2,0)+ROUNDDOWN((COUNTIF($E$15:$F$18,$L7)+COUNTIF($E$15:$F$18,P$4))/2,0)+ROUNDDOWN((COUNTIF($E$22:$F$25,$L7)+COUNTIF($E$22:$F$25,P$4))/2,0)+ROUNDDOWN((COUNTIF($E$29:$F$32,$L7)+COUNTIF($E$29:$F$32,P$4))/2,0)+ROUNDDOWN((COUNTIF($H$8:$I$11,$L7)+COUNTIF($H$8:$I$11,P$4))/2,0)+ROUNDDOWN((COUNTIF($H$15:$I$18,$L7)+COUNTIF($H$15:$I$18,P$4))/2,0)+ROUNDDOWN((COUNTIF($H$22:$I$25,$L7)+COUNTIF($H$22:$I$25,P$4))/2,0)+ROUNDDOWN((COUNTIF($H$29:$I$32,$L7)+COUNTIF($H$29:$I$32,P$4))/2,0)</f>
        <v>1</v>
      </c>
      <c r="Q7" s="82">
        <f t="shared" ca="1" si="6"/>
        <v>1</v>
      </c>
      <c r="R7" s="82">
        <f t="shared" ca="1" si="6"/>
        <v>0</v>
      </c>
      <c r="S7" s="82">
        <f t="shared" ca="1" si="6"/>
        <v>0</v>
      </c>
      <c r="T7" s="82">
        <f t="shared" ca="1" si="6"/>
        <v>0</v>
      </c>
      <c r="U7" s="82">
        <f t="shared" ca="1" si="6"/>
        <v>0</v>
      </c>
      <c r="V7" s="82">
        <f t="shared" ca="1" si="6"/>
        <v>2</v>
      </c>
      <c r="W7" s="82">
        <f t="shared" ca="1" si="6"/>
        <v>0</v>
      </c>
      <c r="X7" s="82">
        <f t="shared" ca="1" si="6"/>
        <v>0</v>
      </c>
      <c r="Y7" s="82">
        <f t="shared" ca="1" si="6"/>
        <v>1</v>
      </c>
      <c r="Z7" s="82">
        <f t="shared" ca="1" si="6"/>
        <v>2</v>
      </c>
      <c r="AA7" s="82">
        <f t="shared" ca="1" si="6"/>
        <v>2</v>
      </c>
      <c r="AB7" s="83">
        <f t="shared" ca="1" si="6"/>
        <v>2</v>
      </c>
      <c r="AC7" s="165">
        <f t="shared" ca="1" si="4"/>
        <v>7</v>
      </c>
      <c r="AD7" s="166">
        <f t="shared" ca="1" si="1"/>
        <v>2.6666666666666665</v>
      </c>
    </row>
    <row r="8" spans="2:30" ht="14.4" x14ac:dyDescent="0.3">
      <c r="B8" s="209" t="str">
        <f>'Order Of Play (Manual)'!B8:B9</f>
        <v>Dulverton Dickheads</v>
      </c>
      <c r="C8" t="str">
        <f ca="1">IF(OR(B8="",IFERROR(INDIRECT("'"&amp;SUBSTITUTE(B8,"'","''")&amp;"'!C5"),0)=0),"",INDIRECT("'"&amp;SUBSTITUTE(B8,"'","''")&amp;"'!C5"))</f>
        <v>Neil</v>
      </c>
      <c r="E8" s="195" t="str">
        <f>'Order Of Play (Auto)'!F8</f>
        <v>Stewart</v>
      </c>
      <c r="F8" s="195"/>
      <c r="H8" s="195" t="str">
        <f>'Order Of Play (Auto)'!J8</f>
        <v>Dermot</v>
      </c>
      <c r="I8" s="195"/>
      <c r="L8" s="168" t="str">
        <f ca="1">MID(CELL("filename",Jeff!$A$1),FIND("]",CELL("filename",Jeff!$A$1))+1,255)</f>
        <v>Jeff</v>
      </c>
      <c r="M8" s="82">
        <f t="shared" ca="1" si="2"/>
        <v>1</v>
      </c>
      <c r="N8" s="82">
        <f t="shared" ca="1" si="5"/>
        <v>1</v>
      </c>
      <c r="O8" s="82">
        <f t="shared" ref="O8:O20" ca="1" si="7">ROUNDDOWN((COUNTIF($B$8:$C$11,$L8)+COUNTIF($B$8:$C$11,O$4))/2,0)+ROUNDDOWN((COUNTIF($B$15:$C$18,$L8)+COUNTIF($B$15:$C$18,O$4))/2,0)+ROUNDDOWN((COUNTIF($B$22:$C$25,$L8)+COUNTIF($B$22:$C$25,O$4))/2,0)+ROUNDDOWN((COUNTIF($B$29:$C$32,$L8)+COUNTIF($B$29:$C$32,O$4))/2,0)+ROUNDDOWN((COUNTIF($E$8:$F$11,$L8)+COUNTIF($E$8:$F$11,O$4))/2,0)+ROUNDDOWN((COUNTIF($E$15:$F$18,$L8)+COUNTIF($E$15:$F$18,O$4))/2,0)+ROUNDDOWN((COUNTIF($E$22:$F$25,$L8)+COUNTIF($E$22:$F$25,O$4))/2,0)+ROUNDDOWN((COUNTIF($E$29:$F$32,$L8)+COUNTIF($E$29:$F$32,O$4))/2,0)+ROUNDDOWN((COUNTIF($H$8:$I$11,$L8)+COUNTIF($H$8:$I$11,O$4))/2,0)+ROUNDDOWN((COUNTIF($H$15:$I$18,$L8)+COUNTIF($H$15:$I$18,O$4))/2,0)+ROUNDDOWN((COUNTIF($H$22:$I$25,$L8)+COUNTIF($H$22:$I$25,O$4))/2,0)+ROUNDDOWN((COUNTIF($H$29:$I$32,$L8)+COUNTIF($H$29:$I$32,O$4))/2,0)</f>
        <v>1</v>
      </c>
      <c r="P8" s="80"/>
      <c r="Q8" s="82">
        <f t="shared" ref="Q8:AB8" ca="1" si="8">ROUNDDOWN((COUNTIF($B$8:$C$11,$L8)+COUNTIF($B$8:$C$11,Q$4))/2,0)+ROUNDDOWN((COUNTIF($B$15:$C$18,$L8)+COUNTIF($B$15:$C$18,Q$4))/2,0)+ROUNDDOWN((COUNTIF($B$22:$C$25,$L8)+COUNTIF($B$22:$C$25,Q$4))/2,0)+ROUNDDOWN((COUNTIF($B$29:$C$32,$L8)+COUNTIF($B$29:$C$32,Q$4))/2,0)+ROUNDDOWN((COUNTIF($E$8:$F$11,$L8)+COUNTIF($E$8:$F$11,Q$4))/2,0)+ROUNDDOWN((COUNTIF($E$15:$F$18,$L8)+COUNTIF($E$15:$F$18,Q$4))/2,0)+ROUNDDOWN((COUNTIF($E$22:$F$25,$L8)+COUNTIF($E$22:$F$25,Q$4))/2,0)+ROUNDDOWN((COUNTIF($E$29:$F$32,$L8)+COUNTIF($E$29:$F$32,Q$4))/2,0)+ROUNDDOWN((COUNTIF($H$8:$I$11,$L8)+COUNTIF($H$8:$I$11,Q$4))/2,0)+ROUNDDOWN((COUNTIF($H$15:$I$18,$L8)+COUNTIF($H$15:$I$18,Q$4))/2,0)+ROUNDDOWN((COUNTIF($H$22:$I$25,$L8)+COUNTIF($H$22:$I$25,Q$4))/2,0)+ROUNDDOWN((COUNTIF($H$29:$I$32,$L8)+COUNTIF($H$29:$I$32,Q$4))/2,0)</f>
        <v>0</v>
      </c>
      <c r="R8" s="82">
        <f t="shared" ca="1" si="8"/>
        <v>0</v>
      </c>
      <c r="S8" s="82">
        <f t="shared" ca="1" si="8"/>
        <v>1</v>
      </c>
      <c r="T8" s="82">
        <f t="shared" ca="1" si="8"/>
        <v>0</v>
      </c>
      <c r="U8" s="82">
        <f t="shared" ca="1" si="8"/>
        <v>1</v>
      </c>
      <c r="V8" s="82">
        <f t="shared" ca="1" si="8"/>
        <v>0</v>
      </c>
      <c r="W8" s="82">
        <f t="shared" ca="1" si="8"/>
        <v>1</v>
      </c>
      <c r="X8" s="82">
        <f t="shared" ca="1" si="8"/>
        <v>0</v>
      </c>
      <c r="Y8" s="82">
        <f t="shared" ca="1" si="8"/>
        <v>0</v>
      </c>
      <c r="Z8" s="82">
        <f t="shared" ca="1" si="8"/>
        <v>0</v>
      </c>
      <c r="AA8" s="82">
        <f t="shared" ca="1" si="8"/>
        <v>0</v>
      </c>
      <c r="AB8" s="83">
        <f t="shared" ca="1" si="8"/>
        <v>0</v>
      </c>
      <c r="AC8" s="165">
        <f t="shared" ca="1" si="4"/>
        <v>6</v>
      </c>
      <c r="AD8" s="166">
        <f t="shared" ca="1" si="1"/>
        <v>4</v>
      </c>
    </row>
    <row r="9" spans="2:30" ht="14.4" x14ac:dyDescent="0.3">
      <c r="B9" s="209"/>
      <c r="C9" t="str">
        <f ca="1">IF(OR(B8="",IFERROR(INDIRECT("'"&amp;SUBSTITUTE(B8,"'","''")&amp;"'!C6"),0)=0),"",INDIRECT("'"&amp;SUBSTITUTE(B8,"'","''")&amp;"'!C6"))</f>
        <v>Rich B</v>
      </c>
      <c r="E9" s="195" t="str">
        <f>'Order Of Play (Auto)'!F9</f>
        <v>Aaron</v>
      </c>
      <c r="F9" s="195"/>
      <c r="H9" s="195" t="str">
        <f>'Order Of Play (Auto)'!J9</f>
        <v>Jeff</v>
      </c>
      <c r="I9" s="195"/>
      <c r="L9" s="86" t="str">
        <f ca="1">MID(CELL("filename",'Rich B'!$A$1),FIND("]",CELL("filename",'Rich B'!$A$1))+1,255)</f>
        <v>Rich B</v>
      </c>
      <c r="M9" s="82">
        <f t="shared" ca="1" si="2"/>
        <v>0</v>
      </c>
      <c r="N9" s="82">
        <f t="shared" ca="1" si="5"/>
        <v>0</v>
      </c>
      <c r="O9" s="82">
        <f t="shared" ca="1" si="7"/>
        <v>1</v>
      </c>
      <c r="P9" s="82">
        <f t="shared" ref="P9:P20" ca="1" si="9">ROUNDDOWN((COUNTIF($B$8:$C$11,$L9)+COUNTIF($B$8:$C$11,P$4))/2,0)+ROUNDDOWN((COUNTIF($B$15:$C$18,$L9)+COUNTIF($B$15:$C$18,P$4))/2,0)+ROUNDDOWN((COUNTIF($B$22:$C$25,$L9)+COUNTIF($B$22:$C$25,P$4))/2,0)+ROUNDDOWN((COUNTIF($B$29:$C$32,$L9)+COUNTIF($B$29:$C$32,P$4))/2,0)+ROUNDDOWN((COUNTIF($E$8:$F$11,$L9)+COUNTIF($E$8:$F$11,P$4))/2,0)+ROUNDDOWN((COUNTIF($E$15:$F$18,$L9)+COUNTIF($E$15:$F$18,P$4))/2,0)+ROUNDDOWN((COUNTIF($E$22:$F$25,$L9)+COUNTIF($E$22:$F$25,P$4))/2,0)+ROUNDDOWN((COUNTIF($E$29:$F$32,$L9)+COUNTIF($E$29:$F$32,P$4))/2,0)+ROUNDDOWN((COUNTIF($H$8:$I$11,$L9)+COUNTIF($H$8:$I$11,P$4))/2,0)+ROUNDDOWN((COUNTIF($H$15:$I$18,$L9)+COUNTIF($H$15:$I$18,P$4))/2,0)+ROUNDDOWN((COUNTIF($H$22:$I$25,$L9)+COUNTIF($H$22:$I$25,P$4))/2,0)+ROUNDDOWN((COUNTIF($H$29:$I$32,$L9)+COUNTIF($H$29:$I$32,P$4))/2,0)</f>
        <v>0</v>
      </c>
      <c r="Q9" s="80"/>
      <c r="R9" s="82">
        <f t="shared" ref="R9:AB9" ca="1" si="10">ROUNDDOWN((COUNTIF($B$8:$C$11,$L9)+COUNTIF($B$8:$C$11,R$4))/2,0)+ROUNDDOWN((COUNTIF($B$15:$C$18,$L9)+COUNTIF($B$15:$C$18,R$4))/2,0)+ROUNDDOWN((COUNTIF($B$22:$C$25,$L9)+COUNTIF($B$22:$C$25,R$4))/2,0)+ROUNDDOWN((COUNTIF($B$29:$C$32,$L9)+COUNTIF($B$29:$C$32,R$4))/2,0)+ROUNDDOWN((COUNTIF($E$8:$F$11,$L9)+COUNTIF($E$8:$F$11,R$4))/2,0)+ROUNDDOWN((COUNTIF($E$15:$F$18,$L9)+COUNTIF($E$15:$F$18,R$4))/2,0)+ROUNDDOWN((COUNTIF($E$22:$F$25,$L9)+COUNTIF($E$22:$F$25,R$4))/2,0)+ROUNDDOWN((COUNTIF($E$29:$F$32,$L9)+COUNTIF($E$29:$F$32,R$4))/2,0)+ROUNDDOWN((COUNTIF($H$8:$I$11,$L9)+COUNTIF($H$8:$I$11,R$4))/2,0)+ROUNDDOWN((COUNTIF($H$15:$I$18,$L9)+COUNTIF($H$15:$I$18,R$4))/2,0)+ROUNDDOWN((COUNTIF($H$22:$I$25,$L9)+COUNTIF($H$22:$I$25,R$4))/2,0)+ROUNDDOWN((COUNTIF($H$29:$I$32,$L9)+COUNTIF($H$29:$I$32,R$4))/2,0)</f>
        <v>1</v>
      </c>
      <c r="S9" s="82">
        <f t="shared" ca="1" si="10"/>
        <v>0</v>
      </c>
      <c r="T9" s="82">
        <f t="shared" ca="1" si="10"/>
        <v>1</v>
      </c>
      <c r="U9" s="82">
        <f t="shared" ca="1" si="10"/>
        <v>2</v>
      </c>
      <c r="V9" s="82">
        <f t="shared" ca="1" si="10"/>
        <v>1</v>
      </c>
      <c r="W9" s="82">
        <f t="shared" ca="1" si="10"/>
        <v>0</v>
      </c>
      <c r="X9" s="82">
        <f t="shared" ca="1" si="10"/>
        <v>1</v>
      </c>
      <c r="Y9" s="82">
        <f t="shared" ca="1" si="10"/>
        <v>1</v>
      </c>
      <c r="Z9" s="82">
        <f t="shared" ca="1" si="10"/>
        <v>1</v>
      </c>
      <c r="AA9" s="82">
        <f t="shared" ca="1" si="10"/>
        <v>1</v>
      </c>
      <c r="AB9" s="83">
        <f t="shared" ca="1" si="10"/>
        <v>1</v>
      </c>
      <c r="AC9" s="165">
        <f t="shared" ca="1" si="4"/>
        <v>10</v>
      </c>
      <c r="AD9" s="166">
        <f t="shared" ca="1" si="1"/>
        <v>2</v>
      </c>
    </row>
    <row r="10" spans="2:30" ht="14.4" x14ac:dyDescent="0.3">
      <c r="B10" s="209" t="str">
        <f>'Order Of Play (Manual)'!B10:B11</f>
        <v>PuttGPT</v>
      </c>
      <c r="C10" t="str">
        <f ca="1">IF(OR(B10="",IFERROR(INDIRECT("'"&amp;SUBSTITUTE(B10,"'","''")&amp;"'!C5"),0)=0),"",INDIRECT("'"&amp;SUBSTITUTE(B10,"'","''")&amp;"'!C5"))</f>
        <v>Rich M</v>
      </c>
      <c r="E10" s="195" t="str">
        <f>'Order Of Play (Auto)'!F10</f>
        <v>Steve</v>
      </c>
      <c r="F10" s="195"/>
      <c r="H10" s="195" t="str">
        <f>'Order Of Play (Auto)'!J10</f>
        <v>Cormac</v>
      </c>
      <c r="I10" s="195"/>
      <c r="L10" s="86" t="str">
        <f ca="1">MID(CELL("filename",Neil!$A$1),FIND("]",CELL("filename",Neil!$A$1))+1,255)</f>
        <v>Neil</v>
      </c>
      <c r="M10" s="82">
        <f t="shared" ca="1" si="2"/>
        <v>1</v>
      </c>
      <c r="N10" s="82">
        <f t="shared" ca="1" si="5"/>
        <v>1</v>
      </c>
      <c r="O10" s="82">
        <f t="shared" ca="1" si="7"/>
        <v>0</v>
      </c>
      <c r="P10" s="82">
        <f t="shared" ca="1" si="9"/>
        <v>0</v>
      </c>
      <c r="Q10" s="82">
        <f t="shared" ref="Q10:Q20" ca="1" si="11">ROUNDDOWN((COUNTIF($B$8:$C$11,$L10)+COUNTIF($B$8:$C$11,Q$4))/2,0)+ROUNDDOWN((COUNTIF($B$15:$C$18,$L10)+COUNTIF($B$15:$C$18,Q$4))/2,0)+ROUNDDOWN((COUNTIF($B$22:$C$25,$L10)+COUNTIF($B$22:$C$25,Q$4))/2,0)+ROUNDDOWN((COUNTIF($B$29:$C$32,$L10)+COUNTIF($B$29:$C$32,Q$4))/2,0)+ROUNDDOWN((COUNTIF($E$8:$F$11,$L10)+COUNTIF($E$8:$F$11,Q$4))/2,0)+ROUNDDOWN((COUNTIF($E$15:$F$18,$L10)+COUNTIF($E$15:$F$18,Q$4))/2,0)+ROUNDDOWN((COUNTIF($E$22:$F$25,$L10)+COUNTIF($E$22:$F$25,Q$4))/2,0)+ROUNDDOWN((COUNTIF($E$29:$F$32,$L10)+COUNTIF($E$29:$F$32,Q$4))/2,0)+ROUNDDOWN((COUNTIF($H$8:$I$11,$L10)+COUNTIF($H$8:$I$11,Q$4))/2,0)+ROUNDDOWN((COUNTIF($H$15:$I$18,$L10)+COUNTIF($H$15:$I$18,Q$4))/2,0)+ROUNDDOWN((COUNTIF($H$22:$I$25,$L10)+COUNTIF($H$22:$I$25,Q$4))/2,0)+ROUNDDOWN((COUNTIF($H$29:$I$32,$L10)+COUNTIF($H$29:$I$32,Q$4))/2,0)</f>
        <v>1</v>
      </c>
      <c r="R10" s="80"/>
      <c r="S10" s="82">
        <f t="shared" ref="S10:AB10" ca="1" si="12">ROUNDDOWN((COUNTIF($B$8:$C$11,$L10)+COUNTIF($B$8:$C$11,S$4))/2,0)+ROUNDDOWN((COUNTIF($B$15:$C$18,$L10)+COUNTIF($B$15:$C$18,S$4))/2,0)+ROUNDDOWN((COUNTIF($B$22:$C$25,$L10)+COUNTIF($B$22:$C$25,S$4))/2,0)+ROUNDDOWN((COUNTIF($B$29:$C$32,$L10)+COUNTIF($B$29:$C$32,S$4))/2,0)+ROUNDDOWN((COUNTIF($E$8:$F$11,$L10)+COUNTIF($E$8:$F$11,S$4))/2,0)+ROUNDDOWN((COUNTIF($E$15:$F$18,$L10)+COUNTIF($E$15:$F$18,S$4))/2,0)+ROUNDDOWN((COUNTIF($E$22:$F$25,$L10)+COUNTIF($E$22:$F$25,S$4))/2,0)+ROUNDDOWN((COUNTIF($E$29:$F$32,$L10)+COUNTIF($E$29:$F$32,S$4))/2,0)+ROUNDDOWN((COUNTIF($H$8:$I$11,$L10)+COUNTIF($H$8:$I$11,S$4))/2,0)+ROUNDDOWN((COUNTIF($H$15:$I$18,$L10)+COUNTIF($H$15:$I$18,S$4))/2,0)+ROUNDDOWN((COUNTIF($H$22:$I$25,$L10)+COUNTIF($H$22:$I$25,S$4))/2,0)+ROUNDDOWN((COUNTIF($H$29:$I$32,$L10)+COUNTIF($H$29:$I$32,S$4))/2,0)</f>
        <v>2</v>
      </c>
      <c r="T10" s="82">
        <f t="shared" ca="1" si="12"/>
        <v>0</v>
      </c>
      <c r="U10" s="82">
        <f t="shared" ca="1" si="12"/>
        <v>1</v>
      </c>
      <c r="V10" s="82">
        <f t="shared" ca="1" si="12"/>
        <v>0</v>
      </c>
      <c r="W10" s="82">
        <f t="shared" ca="1" si="12"/>
        <v>0</v>
      </c>
      <c r="X10" s="82">
        <f t="shared" ca="1" si="12"/>
        <v>1</v>
      </c>
      <c r="Y10" s="82">
        <f t="shared" ca="1" si="12"/>
        <v>1</v>
      </c>
      <c r="Z10" s="82">
        <f t="shared" ca="1" si="12"/>
        <v>0</v>
      </c>
      <c r="AA10" s="82">
        <f t="shared" ca="1" si="12"/>
        <v>0</v>
      </c>
      <c r="AB10" s="83">
        <f t="shared" ca="1" si="12"/>
        <v>0</v>
      </c>
      <c r="AC10" s="165">
        <f t="shared" ca="1" si="4"/>
        <v>7</v>
      </c>
      <c r="AD10" s="166">
        <f t="shared" ca="1" si="1"/>
        <v>2.6666666666666665</v>
      </c>
    </row>
    <row r="11" spans="2:30" ht="14.4" x14ac:dyDescent="0.3">
      <c r="B11" s="209"/>
      <c r="C11" t="str">
        <f ca="1">IF(OR(B10="",IFERROR(INDIRECT("'"&amp;SUBSTITUTE(B10,"'","''")&amp;"'!C6"),0)=0),"",INDIRECT("'"&amp;SUBSTITUTE(B10,"'","''")&amp;"'!C6"))</f>
        <v>Cormac</v>
      </c>
      <c r="E11" s="195" t="str">
        <f>'Order Of Play (Auto)'!F11</f>
        <v>Rich M</v>
      </c>
      <c r="F11" s="195"/>
      <c r="H11" s="195" t="str">
        <f>'Order Of Play (Auto)'!J11</f>
        <v/>
      </c>
      <c r="I11" s="195"/>
      <c r="L11" s="168" t="str">
        <f ca="1">MID(CELL("filename",Derek!$A$1),FIND("]",CELL("filename",Derek!$A$1))+1,255)</f>
        <v>Derek</v>
      </c>
      <c r="M11" s="82">
        <f t="shared" ca="1" si="2"/>
        <v>1</v>
      </c>
      <c r="N11" s="82">
        <f t="shared" ca="1" si="5"/>
        <v>2</v>
      </c>
      <c r="O11" s="82">
        <f t="shared" ca="1" si="7"/>
        <v>0</v>
      </c>
      <c r="P11" s="82">
        <f t="shared" ca="1" si="9"/>
        <v>1</v>
      </c>
      <c r="Q11" s="82">
        <f t="shared" ca="1" si="11"/>
        <v>0</v>
      </c>
      <c r="R11" s="82">
        <f t="shared" ref="R11:R20" ca="1" si="13">ROUNDDOWN((COUNTIF($B$8:$C$11,$L11)+COUNTIF($B$8:$C$11,R$4))/2,0)+ROUNDDOWN((COUNTIF($B$15:$C$18,$L11)+COUNTIF($B$15:$C$18,R$4))/2,0)+ROUNDDOWN((COUNTIF($B$22:$C$25,$L11)+COUNTIF($B$22:$C$25,R$4))/2,0)+ROUNDDOWN((COUNTIF($B$29:$C$32,$L11)+COUNTIF($B$29:$C$32,R$4))/2,0)+ROUNDDOWN((COUNTIF($E$8:$F$11,$L11)+COUNTIF($E$8:$F$11,R$4))/2,0)+ROUNDDOWN((COUNTIF($E$15:$F$18,$L11)+COUNTIF($E$15:$F$18,R$4))/2,0)+ROUNDDOWN((COUNTIF($E$22:$F$25,$L11)+COUNTIF($E$22:$F$25,R$4))/2,0)+ROUNDDOWN((COUNTIF($E$29:$F$32,$L11)+COUNTIF($E$29:$F$32,R$4))/2,0)+ROUNDDOWN((COUNTIF($H$8:$I$11,$L11)+COUNTIF($H$8:$I$11,R$4))/2,0)+ROUNDDOWN((COUNTIF($H$15:$I$18,$L11)+COUNTIF($H$15:$I$18,R$4))/2,0)+ROUNDDOWN((COUNTIF($H$22:$I$25,$L11)+COUNTIF($H$22:$I$25,R$4))/2,0)+ROUNDDOWN((COUNTIF($H$29:$I$32,$L11)+COUNTIF($H$29:$I$32,R$4))/2,0)</f>
        <v>2</v>
      </c>
      <c r="S11" s="80"/>
      <c r="T11" s="82">
        <f t="shared" ref="T11:AB11" ca="1" si="14">ROUNDDOWN((COUNTIF($B$8:$C$11,$L11)+COUNTIF($B$8:$C$11,T$4))/2,0)+ROUNDDOWN((COUNTIF($B$15:$C$18,$L11)+COUNTIF($B$15:$C$18,T$4))/2,0)+ROUNDDOWN((COUNTIF($B$22:$C$25,$L11)+COUNTIF($B$22:$C$25,T$4))/2,0)+ROUNDDOWN((COUNTIF($B$29:$C$32,$L11)+COUNTIF($B$29:$C$32,T$4))/2,0)+ROUNDDOWN((COUNTIF($E$8:$F$11,$L11)+COUNTIF($E$8:$F$11,T$4))/2,0)+ROUNDDOWN((COUNTIF($E$15:$F$18,$L11)+COUNTIF($E$15:$F$18,T$4))/2,0)+ROUNDDOWN((COUNTIF($E$22:$F$25,$L11)+COUNTIF($E$22:$F$25,T$4))/2,0)+ROUNDDOWN((COUNTIF($E$29:$F$32,$L11)+COUNTIF($E$29:$F$32,T$4))/2,0)+ROUNDDOWN((COUNTIF($H$8:$I$11,$L11)+COUNTIF($H$8:$I$11,T$4))/2,0)+ROUNDDOWN((COUNTIF($H$15:$I$18,$L11)+COUNTIF($H$15:$I$18,T$4))/2,0)+ROUNDDOWN((COUNTIF($H$22:$I$25,$L11)+COUNTIF($H$22:$I$25,T$4))/2,0)+ROUNDDOWN((COUNTIF($H$29:$I$32,$L11)+COUNTIF($H$29:$I$32,T$4))/2,0)</f>
        <v>0</v>
      </c>
      <c r="U11" s="82">
        <f t="shared" ca="1" si="14"/>
        <v>0</v>
      </c>
      <c r="V11" s="82">
        <f t="shared" ca="1" si="14"/>
        <v>0</v>
      </c>
      <c r="W11" s="82">
        <f t="shared" ca="1" si="14"/>
        <v>0</v>
      </c>
      <c r="X11" s="82">
        <f t="shared" ca="1" si="14"/>
        <v>1</v>
      </c>
      <c r="Y11" s="82">
        <f t="shared" ca="1" si="14"/>
        <v>0</v>
      </c>
      <c r="Z11" s="82">
        <f t="shared" ca="1" si="14"/>
        <v>0</v>
      </c>
      <c r="AA11" s="82">
        <f t="shared" ca="1" si="14"/>
        <v>0</v>
      </c>
      <c r="AB11" s="83">
        <f t="shared" ca="1" si="14"/>
        <v>0</v>
      </c>
      <c r="AC11" s="165">
        <f t="shared" ca="1" si="4"/>
        <v>5</v>
      </c>
      <c r="AD11" s="166">
        <f t="shared" ca="1" si="1"/>
        <v>3.3333333333333335</v>
      </c>
    </row>
    <row r="12" spans="2:30" ht="14.4" x14ac:dyDescent="0.3">
      <c r="L12" s="86" t="str">
        <f ca="1">MID(CELL("filename",Paul!$A$1),FIND("]",CELL("filename",Paul!$A$1))+1,255)</f>
        <v>Paul</v>
      </c>
      <c r="M12" s="82">
        <f t="shared" ca="1" si="2"/>
        <v>0</v>
      </c>
      <c r="N12" s="82">
        <f t="shared" ca="1" si="5"/>
        <v>1</v>
      </c>
      <c r="O12" s="82">
        <f t="shared" ca="1" si="7"/>
        <v>0</v>
      </c>
      <c r="P12" s="82">
        <f t="shared" ca="1" si="9"/>
        <v>0</v>
      </c>
      <c r="Q12" s="82">
        <f t="shared" ca="1" si="11"/>
        <v>1</v>
      </c>
      <c r="R12" s="82">
        <f t="shared" ca="1" si="13"/>
        <v>0</v>
      </c>
      <c r="S12" s="82">
        <f t="shared" ref="S12:S20" ca="1" si="15">ROUNDDOWN((COUNTIF($B$8:$C$11,$L12)+COUNTIF($B$8:$C$11,S$4))/2,0)+ROUNDDOWN((COUNTIF($B$15:$C$18,$L12)+COUNTIF($B$15:$C$18,S$4))/2,0)+ROUNDDOWN((COUNTIF($B$22:$C$25,$L12)+COUNTIF($B$22:$C$25,S$4))/2,0)+ROUNDDOWN((COUNTIF($B$29:$C$32,$L12)+COUNTIF($B$29:$C$32,S$4))/2,0)+ROUNDDOWN((COUNTIF($E$8:$F$11,$L12)+COUNTIF($E$8:$F$11,S$4))/2,0)+ROUNDDOWN((COUNTIF($E$15:$F$18,$L12)+COUNTIF($E$15:$F$18,S$4))/2,0)+ROUNDDOWN((COUNTIF($E$22:$F$25,$L12)+COUNTIF($E$22:$F$25,S$4))/2,0)+ROUNDDOWN((COUNTIF($E$29:$F$32,$L12)+COUNTIF($E$29:$F$32,S$4))/2,0)+ROUNDDOWN((COUNTIF($H$8:$I$11,$L12)+COUNTIF($H$8:$I$11,S$4))/2,0)+ROUNDDOWN((COUNTIF($H$15:$I$18,$L12)+COUNTIF($H$15:$I$18,S$4))/2,0)+ROUNDDOWN((COUNTIF($H$22:$I$25,$L12)+COUNTIF($H$22:$I$25,S$4))/2,0)+ROUNDDOWN((COUNTIF($H$29:$I$32,$L12)+COUNTIF($H$29:$I$32,S$4))/2,0)</f>
        <v>0</v>
      </c>
      <c r="T12" s="80"/>
      <c r="U12" s="82">
        <f t="shared" ref="U12:AB12" ca="1" si="16">ROUNDDOWN((COUNTIF($B$8:$C$11,$L12)+COUNTIF($B$8:$C$11,U$4))/2,0)+ROUNDDOWN((COUNTIF($B$15:$C$18,$L12)+COUNTIF($B$15:$C$18,U$4))/2,0)+ROUNDDOWN((COUNTIF($B$22:$C$25,$L12)+COUNTIF($B$22:$C$25,U$4))/2,0)+ROUNDDOWN((COUNTIF($B$29:$C$32,$L12)+COUNTIF($B$29:$C$32,U$4))/2,0)+ROUNDDOWN((COUNTIF($E$8:$F$11,$L12)+COUNTIF($E$8:$F$11,U$4))/2,0)+ROUNDDOWN((COUNTIF($E$15:$F$18,$L12)+COUNTIF($E$15:$F$18,U$4))/2,0)+ROUNDDOWN((COUNTIF($E$22:$F$25,$L12)+COUNTIF($E$22:$F$25,U$4))/2,0)+ROUNDDOWN((COUNTIF($E$29:$F$32,$L12)+COUNTIF($E$29:$F$32,U$4))/2,0)+ROUNDDOWN((COUNTIF($H$8:$I$11,$L12)+COUNTIF($H$8:$I$11,U$4))/2,0)+ROUNDDOWN((COUNTIF($H$15:$I$18,$L12)+COUNTIF($H$15:$I$18,U$4))/2,0)+ROUNDDOWN((COUNTIF($H$22:$I$25,$L12)+COUNTIF($H$22:$I$25,U$4))/2,0)+ROUNDDOWN((COUNTIF($H$29:$I$32,$L12)+COUNTIF($H$29:$I$32,U$4))/2,0)</f>
        <v>1</v>
      </c>
      <c r="V12" s="82">
        <f t="shared" ca="1" si="16"/>
        <v>0</v>
      </c>
      <c r="W12" s="82">
        <f t="shared" ca="1" si="16"/>
        <v>1</v>
      </c>
      <c r="X12" s="82">
        <f t="shared" ca="1" si="16"/>
        <v>1</v>
      </c>
      <c r="Y12" s="82">
        <f t="shared" ca="1" si="16"/>
        <v>1</v>
      </c>
      <c r="Z12" s="82">
        <f t="shared" ca="1" si="16"/>
        <v>0</v>
      </c>
      <c r="AA12" s="82">
        <f t="shared" ca="1" si="16"/>
        <v>0</v>
      </c>
      <c r="AB12" s="83">
        <f t="shared" ca="1" si="16"/>
        <v>0</v>
      </c>
      <c r="AC12" s="165">
        <f t="shared" ca="1" si="4"/>
        <v>6</v>
      </c>
      <c r="AD12" s="166">
        <f t="shared" ca="1" si="1"/>
        <v>1.3333333333333333</v>
      </c>
    </row>
    <row r="13" spans="2:30" ht="14.4" x14ac:dyDescent="0.3">
      <c r="B13" s="75" t="str">
        <f>'Order Of Play (Auto)'!B13</f>
        <v>Tee #2</v>
      </c>
      <c r="C13" s="76">
        <f>'Order Of Play (Auto)'!C13</f>
        <v>0.49861111111111112</v>
      </c>
      <c r="E13" s="75" t="str">
        <f>'Order Of Play (Auto)'!F13</f>
        <v>Tee #2</v>
      </c>
      <c r="F13" s="76">
        <f>'Order Of Play (Auto)'!G13</f>
        <v>0.50555555555555554</v>
      </c>
      <c r="H13" s="75" t="str">
        <f>'Order Of Play (Auto)'!J13</f>
        <v>Tee #2</v>
      </c>
      <c r="I13" s="76">
        <f>'Order Of Play (Auto)'!K13</f>
        <v>0.50555555555555554</v>
      </c>
      <c r="L13" s="86" t="str">
        <f ca="1">MID(CELL("filename",Cormac!$A$1),FIND("]",CELL("filename",Cormac!$A$1))+1,255)</f>
        <v>Cormac</v>
      </c>
      <c r="M13" s="82">
        <f t="shared" ca="1" si="2"/>
        <v>1</v>
      </c>
      <c r="N13" s="82">
        <f t="shared" ca="1" si="5"/>
        <v>0</v>
      </c>
      <c r="O13" s="82">
        <f t="shared" ca="1" si="7"/>
        <v>0</v>
      </c>
      <c r="P13" s="82">
        <f t="shared" ca="1" si="9"/>
        <v>1</v>
      </c>
      <c r="Q13" s="82">
        <f t="shared" ca="1" si="11"/>
        <v>2</v>
      </c>
      <c r="R13" s="82">
        <f t="shared" ca="1" si="13"/>
        <v>1</v>
      </c>
      <c r="S13" s="82">
        <f t="shared" ca="1" si="15"/>
        <v>0</v>
      </c>
      <c r="T13" s="82">
        <f t="shared" ref="T13:T20" ca="1" si="17">ROUNDDOWN((COUNTIF($B$8:$C$11,$L13)+COUNTIF($B$8:$C$11,T$4))/2,0)+ROUNDDOWN((COUNTIF($B$15:$C$18,$L13)+COUNTIF($B$15:$C$18,T$4))/2,0)+ROUNDDOWN((COUNTIF($B$22:$C$25,$L13)+COUNTIF($B$22:$C$25,T$4))/2,0)+ROUNDDOWN((COUNTIF($B$29:$C$32,$L13)+COUNTIF($B$29:$C$32,T$4))/2,0)+ROUNDDOWN((COUNTIF($E$8:$F$11,$L13)+COUNTIF($E$8:$F$11,T$4))/2,0)+ROUNDDOWN((COUNTIF($E$15:$F$18,$L13)+COUNTIF($E$15:$F$18,T$4))/2,0)+ROUNDDOWN((COUNTIF($E$22:$F$25,$L13)+COUNTIF($E$22:$F$25,T$4))/2,0)+ROUNDDOWN((COUNTIF($E$29:$F$32,$L13)+COUNTIF($E$29:$F$32,T$4))/2,0)+ROUNDDOWN((COUNTIF($H$8:$I$11,$L13)+COUNTIF($H$8:$I$11,T$4))/2,0)+ROUNDDOWN((COUNTIF($H$15:$I$18,$L13)+COUNTIF($H$15:$I$18,T$4))/2,0)+ROUNDDOWN((COUNTIF($H$22:$I$25,$L13)+COUNTIF($H$22:$I$25,T$4))/2,0)+ROUNDDOWN((COUNTIF($H$29:$I$32,$L13)+COUNTIF($H$29:$I$32,T$4))/2,0)</f>
        <v>1</v>
      </c>
      <c r="U13" s="80"/>
      <c r="V13" s="82">
        <f t="shared" ref="V13:AB13" ca="1" si="18">ROUNDDOWN((COUNTIF($B$8:$C$11,$L13)+COUNTIF($B$8:$C$11,V$4))/2,0)+ROUNDDOWN((COUNTIF($B$15:$C$18,$L13)+COUNTIF($B$15:$C$18,V$4))/2,0)+ROUNDDOWN((COUNTIF($B$22:$C$25,$L13)+COUNTIF($B$22:$C$25,V$4))/2,0)+ROUNDDOWN((COUNTIF($B$29:$C$32,$L13)+COUNTIF($B$29:$C$32,V$4))/2,0)+ROUNDDOWN((COUNTIF($E$8:$F$11,$L13)+COUNTIF($E$8:$F$11,V$4))/2,0)+ROUNDDOWN((COUNTIF($E$15:$F$18,$L13)+COUNTIF($E$15:$F$18,V$4))/2,0)+ROUNDDOWN((COUNTIF($E$22:$F$25,$L13)+COUNTIF($E$22:$F$25,V$4))/2,0)+ROUNDDOWN((COUNTIF($E$29:$F$32,$L13)+COUNTIF($E$29:$F$32,V$4))/2,0)+ROUNDDOWN((COUNTIF($H$8:$I$11,$L13)+COUNTIF($H$8:$I$11,V$4))/2,0)+ROUNDDOWN((COUNTIF($H$15:$I$18,$L13)+COUNTIF($H$15:$I$18,V$4))/2,0)+ROUNDDOWN((COUNTIF($H$22:$I$25,$L13)+COUNTIF($H$22:$I$25,V$4))/2,0)+ROUNDDOWN((COUNTIF($H$29:$I$32,$L13)+COUNTIF($H$29:$I$32,V$4))/2,0)</f>
        <v>0</v>
      </c>
      <c r="W13" s="82">
        <f t="shared" ca="1" si="18"/>
        <v>0</v>
      </c>
      <c r="X13" s="82">
        <f t="shared" ca="1" si="18"/>
        <v>1</v>
      </c>
      <c r="Y13" s="82">
        <f t="shared" ca="1" si="18"/>
        <v>1</v>
      </c>
      <c r="Z13" s="82">
        <f t="shared" ca="1" si="18"/>
        <v>0</v>
      </c>
      <c r="AA13" s="82">
        <f t="shared" ca="1" si="18"/>
        <v>0</v>
      </c>
      <c r="AB13" s="83">
        <f t="shared" ca="1" si="18"/>
        <v>0</v>
      </c>
      <c r="AC13" s="165">
        <f t="shared" ca="1" si="4"/>
        <v>7</v>
      </c>
      <c r="AD13" s="166">
        <f t="shared" ca="1" si="1"/>
        <v>1.3333333333333333</v>
      </c>
    </row>
    <row r="14" spans="2:30" ht="14.4" x14ac:dyDescent="0.3">
      <c r="B14" s="74" t="s">
        <v>24</v>
      </c>
      <c r="C14" s="79" t="s">
        <v>25</v>
      </c>
      <c r="E14" s="202" t="s">
        <v>25</v>
      </c>
      <c r="F14" s="202"/>
      <c r="H14" s="202" t="s">
        <v>25</v>
      </c>
      <c r="I14" s="202"/>
      <c r="L14" s="86" t="str">
        <f ca="1">MID(CELL("filename",Stewart!$A$1),FIND("]",CELL("filename",Stewart!$A$1))+1,255)</f>
        <v>Stewart</v>
      </c>
      <c r="M14" s="82">
        <f t="shared" ca="1" si="2"/>
        <v>0</v>
      </c>
      <c r="N14" s="82">
        <f t="shared" ca="1" si="5"/>
        <v>0</v>
      </c>
      <c r="O14" s="82">
        <f t="shared" ca="1" si="7"/>
        <v>2</v>
      </c>
      <c r="P14" s="82">
        <f t="shared" ca="1" si="9"/>
        <v>0</v>
      </c>
      <c r="Q14" s="82">
        <f t="shared" ca="1" si="11"/>
        <v>1</v>
      </c>
      <c r="R14" s="82">
        <f t="shared" ca="1" si="13"/>
        <v>0</v>
      </c>
      <c r="S14" s="82">
        <f t="shared" ca="1" si="15"/>
        <v>0</v>
      </c>
      <c r="T14" s="82">
        <f t="shared" ca="1" si="17"/>
        <v>0</v>
      </c>
      <c r="U14" s="82">
        <f t="shared" ref="U14:U20" ca="1" si="19">ROUNDDOWN((COUNTIF($B$8:$C$11,$L14)+COUNTIF($B$8:$C$11,U$4))/2,0)+ROUNDDOWN((COUNTIF($B$15:$C$18,$L14)+COUNTIF($B$15:$C$18,U$4))/2,0)+ROUNDDOWN((COUNTIF($B$22:$C$25,$L14)+COUNTIF($B$22:$C$25,U$4))/2,0)+ROUNDDOWN((COUNTIF($B$29:$C$32,$L14)+COUNTIF($B$29:$C$32,U$4))/2,0)+ROUNDDOWN((COUNTIF($E$8:$F$11,$L14)+COUNTIF($E$8:$F$11,U$4))/2,0)+ROUNDDOWN((COUNTIF($E$15:$F$18,$L14)+COUNTIF($E$15:$F$18,U$4))/2,0)+ROUNDDOWN((COUNTIF($E$22:$F$25,$L14)+COUNTIF($E$22:$F$25,U$4))/2,0)+ROUNDDOWN((COUNTIF($E$29:$F$32,$L14)+COUNTIF($E$29:$F$32,U$4))/2,0)+ROUNDDOWN((COUNTIF($H$8:$I$11,$L14)+COUNTIF($H$8:$I$11,U$4))/2,0)+ROUNDDOWN((COUNTIF($H$15:$I$18,$L14)+COUNTIF($H$15:$I$18,U$4))/2,0)+ROUNDDOWN((COUNTIF($H$22:$I$25,$L14)+COUNTIF($H$22:$I$25,U$4))/2,0)+ROUNDDOWN((COUNTIF($H$29:$I$32,$L14)+COUNTIF($H$29:$I$32,U$4))/2,0)</f>
        <v>0</v>
      </c>
      <c r="V14" s="80"/>
      <c r="W14" s="82">
        <f t="shared" ref="W14:AB14" ca="1" si="20">ROUNDDOWN((COUNTIF($B$8:$C$11,$L14)+COUNTIF($B$8:$C$11,W$4))/2,0)+ROUNDDOWN((COUNTIF($B$15:$C$18,$L14)+COUNTIF($B$15:$C$18,W$4))/2,0)+ROUNDDOWN((COUNTIF($B$22:$C$25,$L14)+COUNTIF($B$22:$C$25,W$4))/2,0)+ROUNDDOWN((COUNTIF($B$29:$C$32,$L14)+COUNTIF($B$29:$C$32,W$4))/2,0)+ROUNDDOWN((COUNTIF($E$8:$F$11,$L14)+COUNTIF($E$8:$F$11,W$4))/2,0)+ROUNDDOWN((COUNTIF($E$15:$F$18,$L14)+COUNTIF($E$15:$F$18,W$4))/2,0)+ROUNDDOWN((COUNTIF($E$22:$F$25,$L14)+COUNTIF($E$22:$F$25,W$4))/2,0)+ROUNDDOWN((COUNTIF($E$29:$F$32,$L14)+COUNTIF($E$29:$F$32,W$4))/2,0)+ROUNDDOWN((COUNTIF($H$8:$I$11,$L14)+COUNTIF($H$8:$I$11,W$4))/2,0)+ROUNDDOWN((COUNTIF($H$15:$I$18,$L14)+COUNTIF($H$15:$I$18,W$4))/2,0)+ROUNDDOWN((COUNTIF($H$22:$I$25,$L14)+COUNTIF($H$22:$I$25,W$4))/2,0)+ROUNDDOWN((COUNTIF($H$29:$I$32,$L14)+COUNTIF($H$29:$I$32,W$4))/2,0)</f>
        <v>0</v>
      </c>
      <c r="X14" s="82">
        <f t="shared" ca="1" si="20"/>
        <v>0</v>
      </c>
      <c r="Y14" s="82">
        <f t="shared" ca="1" si="20"/>
        <v>1</v>
      </c>
      <c r="Z14" s="82">
        <f t="shared" ca="1" si="20"/>
        <v>2</v>
      </c>
      <c r="AA14" s="82">
        <f t="shared" ca="1" si="20"/>
        <v>2</v>
      </c>
      <c r="AB14" s="83">
        <f t="shared" ca="1" si="20"/>
        <v>2</v>
      </c>
      <c r="AC14" s="165">
        <f t="shared" ca="1" si="4"/>
        <v>6</v>
      </c>
      <c r="AD14" s="166">
        <f t="shared" ca="1" si="1"/>
        <v>1.3333333333333333</v>
      </c>
    </row>
    <row r="15" spans="2:30" ht="14.4" x14ac:dyDescent="0.3">
      <c r="B15" s="209" t="str">
        <f>'Order Of Play (Manual)'!B15:B16</f>
        <v>Name TBA - White</v>
      </c>
      <c r="C15" t="str">
        <f ca="1">IF(OR(B15="",IFERROR(INDIRECT("'"&amp;SUBSTITUTE(B15,"'","''")&amp;"'!C5"),0)=0),"",INDIRECT("'"&amp;SUBSTITUTE(B15,"'","''")&amp;"'!C5"))</f>
        <v/>
      </c>
      <c r="E15" s="195" t="str">
        <f>'Order Of Play (Auto)'!F15</f>
        <v>Paul</v>
      </c>
      <c r="F15" s="195"/>
      <c r="H15" s="195" t="str">
        <f>'Order Of Play (Auto)'!J15</f>
        <v>Alan</v>
      </c>
      <c r="I15" s="195"/>
      <c r="L15" s="86" t="str">
        <f ca="1">MID(CELL("filename",Alan!$A$1),FIND("]",CELL("filename",Alan!$A$1))+1,255)</f>
        <v>Alan</v>
      </c>
      <c r="M15" s="82">
        <f t="shared" ca="1" si="2"/>
        <v>0</v>
      </c>
      <c r="N15" s="82">
        <f t="shared" ca="1" si="5"/>
        <v>1</v>
      </c>
      <c r="O15" s="82">
        <f t="shared" ca="1" si="7"/>
        <v>0</v>
      </c>
      <c r="P15" s="82">
        <f t="shared" ca="1" si="9"/>
        <v>1</v>
      </c>
      <c r="Q15" s="82">
        <f t="shared" ca="1" si="11"/>
        <v>0</v>
      </c>
      <c r="R15" s="82">
        <f t="shared" ca="1" si="13"/>
        <v>0</v>
      </c>
      <c r="S15" s="82">
        <f t="shared" ca="1" si="15"/>
        <v>0</v>
      </c>
      <c r="T15" s="82">
        <f t="shared" ca="1" si="17"/>
        <v>1</v>
      </c>
      <c r="U15" s="82">
        <f t="shared" ca="1" si="19"/>
        <v>0</v>
      </c>
      <c r="V15" s="82">
        <f t="shared" ref="V15:V20" ca="1" si="21">ROUNDDOWN((COUNTIF($B$8:$C$11,$L15)+COUNTIF($B$8:$C$11,V$4))/2,0)+ROUNDDOWN((COUNTIF($B$15:$C$18,$L15)+COUNTIF($B$15:$C$18,V$4))/2,0)+ROUNDDOWN((COUNTIF($B$22:$C$25,$L15)+COUNTIF($B$22:$C$25,V$4))/2,0)+ROUNDDOWN((COUNTIF($B$29:$C$32,$L15)+COUNTIF($B$29:$C$32,V$4))/2,0)+ROUNDDOWN((COUNTIF($E$8:$F$11,$L15)+COUNTIF($E$8:$F$11,V$4))/2,0)+ROUNDDOWN((COUNTIF($E$15:$F$18,$L15)+COUNTIF($E$15:$F$18,V$4))/2,0)+ROUNDDOWN((COUNTIF($E$22:$F$25,$L15)+COUNTIF($E$22:$F$25,V$4))/2,0)+ROUNDDOWN((COUNTIF($E$29:$F$32,$L15)+COUNTIF($E$29:$F$32,V$4))/2,0)+ROUNDDOWN((COUNTIF($H$8:$I$11,$L15)+COUNTIF($H$8:$I$11,V$4))/2,0)+ROUNDDOWN((COUNTIF($H$15:$I$18,$L15)+COUNTIF($H$15:$I$18,V$4))/2,0)+ROUNDDOWN((COUNTIF($H$22:$I$25,$L15)+COUNTIF($H$22:$I$25,V$4))/2,0)+ROUNDDOWN((COUNTIF($H$29:$I$32,$L15)+COUNTIF($H$29:$I$32,V$4))/2,0)</f>
        <v>0</v>
      </c>
      <c r="W15" s="80"/>
      <c r="X15" s="82">
        <f ca="1">ROUNDDOWN((COUNTIF($B$8:$C$11,$L15)+COUNTIF($B$8:$C$11,X$4))/2,0)+ROUNDDOWN((COUNTIF($B$15:$C$18,$L15)+COUNTIF($B$15:$C$18,X$4))/2,0)+ROUNDDOWN((COUNTIF($B$22:$C$25,$L15)+COUNTIF($B$22:$C$25,X$4))/2,0)+ROUNDDOWN((COUNTIF($B$29:$C$32,$L15)+COUNTIF($B$29:$C$32,X$4))/2,0)+ROUNDDOWN((COUNTIF($E$8:$F$11,$L15)+COUNTIF($E$8:$F$11,X$4))/2,0)+ROUNDDOWN((COUNTIF($E$15:$F$18,$L15)+COUNTIF($E$15:$F$18,X$4))/2,0)+ROUNDDOWN((COUNTIF($E$22:$F$25,$L15)+COUNTIF($E$22:$F$25,X$4))/2,0)+ROUNDDOWN((COUNTIF($E$29:$F$32,$L15)+COUNTIF($E$29:$F$32,X$4))/2,0)+ROUNDDOWN((COUNTIF($H$8:$I$11,$L15)+COUNTIF($H$8:$I$11,X$4))/2,0)+ROUNDDOWN((COUNTIF($H$15:$I$18,$L15)+COUNTIF($H$15:$I$18,X$4))/2,0)+ROUNDDOWN((COUNTIF($H$22:$I$25,$L15)+COUNTIF($H$22:$I$25,X$4))/2,0)+ROUNDDOWN((COUNTIF($H$29:$I$32,$L15)+COUNTIF($H$29:$I$32,X$4))/2,0)</f>
        <v>1</v>
      </c>
      <c r="Y15" s="82">
        <f ca="1">ROUNDDOWN((COUNTIF($B$8:$C$11,$L15)+COUNTIF($B$8:$C$11,Y$4))/2,0)+ROUNDDOWN((COUNTIF($B$15:$C$18,$L15)+COUNTIF($B$15:$C$18,Y$4))/2,0)+ROUNDDOWN((COUNTIF($B$22:$C$25,$L15)+COUNTIF($B$22:$C$25,Y$4))/2,0)+ROUNDDOWN((COUNTIF($B$29:$C$32,$L15)+COUNTIF($B$29:$C$32,Y$4))/2,0)+ROUNDDOWN((COUNTIF($E$8:$F$11,$L15)+COUNTIF($E$8:$F$11,Y$4))/2,0)+ROUNDDOWN((COUNTIF($E$15:$F$18,$L15)+COUNTIF($E$15:$F$18,Y$4))/2,0)+ROUNDDOWN((COUNTIF($E$22:$F$25,$L15)+COUNTIF($E$22:$F$25,Y$4))/2,0)+ROUNDDOWN((COUNTIF($E$29:$F$32,$L15)+COUNTIF($E$29:$F$32,Y$4))/2,0)+ROUNDDOWN((COUNTIF($H$8:$I$11,$L15)+COUNTIF($H$8:$I$11,Y$4))/2,0)+ROUNDDOWN((COUNTIF($H$15:$I$18,$L15)+COUNTIF($H$15:$I$18,Y$4))/2,0)+ROUNDDOWN((COUNTIF($H$22:$I$25,$L15)+COUNTIF($H$22:$I$25,Y$4))/2,0)+ROUNDDOWN((COUNTIF($H$29:$I$32,$L15)+COUNTIF($H$29:$I$32,Y$4))/2,0)</f>
        <v>1</v>
      </c>
      <c r="Z15" s="82">
        <f ca="1">ROUNDDOWN((COUNTIF($B$8:$C$11,$L15)+COUNTIF($B$8:$C$11,Z$4))/2,0)+ROUNDDOWN((COUNTIF($B$15:$C$18,$L15)+COUNTIF($B$15:$C$18,Z$4))/2,0)+ROUNDDOWN((COUNTIF($B$22:$C$25,$L15)+COUNTIF($B$22:$C$25,Z$4))/2,0)+ROUNDDOWN((COUNTIF($B$29:$C$32,$L15)+COUNTIF($B$29:$C$32,Z$4))/2,0)+ROUNDDOWN((COUNTIF($E$8:$F$11,$L15)+COUNTIF($E$8:$F$11,Z$4))/2,0)+ROUNDDOWN((COUNTIF($E$15:$F$18,$L15)+COUNTIF($E$15:$F$18,Z$4))/2,0)+ROUNDDOWN((COUNTIF($E$22:$F$25,$L15)+COUNTIF($E$22:$F$25,Z$4))/2,0)+ROUNDDOWN((COUNTIF($E$29:$F$32,$L15)+COUNTIF($E$29:$F$32,Z$4))/2,0)+ROUNDDOWN((COUNTIF($H$8:$I$11,$L15)+COUNTIF($H$8:$I$11,Z$4))/2,0)+ROUNDDOWN((COUNTIF($H$15:$I$18,$L15)+COUNTIF($H$15:$I$18,Z$4))/2,0)+ROUNDDOWN((COUNTIF($H$22:$I$25,$L15)+COUNTIF($H$22:$I$25,Z$4))/2,0)+ROUNDDOWN((COUNTIF($H$29:$I$32,$L15)+COUNTIF($H$29:$I$32,Z$4))/2,0)</f>
        <v>0</v>
      </c>
      <c r="AA15" s="82">
        <f ca="1">ROUNDDOWN((COUNTIF($B$8:$C$11,$L15)+COUNTIF($B$8:$C$11,AA$4))/2,0)+ROUNDDOWN((COUNTIF($B$15:$C$18,$L15)+COUNTIF($B$15:$C$18,AA$4))/2,0)+ROUNDDOWN((COUNTIF($B$22:$C$25,$L15)+COUNTIF($B$22:$C$25,AA$4))/2,0)+ROUNDDOWN((COUNTIF($B$29:$C$32,$L15)+COUNTIF($B$29:$C$32,AA$4))/2,0)+ROUNDDOWN((COUNTIF($E$8:$F$11,$L15)+COUNTIF($E$8:$F$11,AA$4))/2,0)+ROUNDDOWN((COUNTIF($E$15:$F$18,$L15)+COUNTIF($E$15:$F$18,AA$4))/2,0)+ROUNDDOWN((COUNTIF($E$22:$F$25,$L15)+COUNTIF($E$22:$F$25,AA$4))/2,0)+ROUNDDOWN((COUNTIF($E$29:$F$32,$L15)+COUNTIF($E$29:$F$32,AA$4))/2,0)+ROUNDDOWN((COUNTIF($H$8:$I$11,$L15)+COUNTIF($H$8:$I$11,AA$4))/2,0)+ROUNDDOWN((COUNTIF($H$15:$I$18,$L15)+COUNTIF($H$15:$I$18,AA$4))/2,0)+ROUNDDOWN((COUNTIF($H$22:$I$25,$L15)+COUNTIF($H$22:$I$25,AA$4))/2,0)+ROUNDDOWN((COUNTIF($H$29:$I$32,$L15)+COUNTIF($H$29:$I$32,AA$4))/2,0)</f>
        <v>0</v>
      </c>
      <c r="AB15" s="83">
        <f ca="1">ROUNDDOWN((COUNTIF($B$8:$C$11,$L15)+COUNTIF($B$8:$C$11,AB$4))/2,0)+ROUNDDOWN((COUNTIF($B$15:$C$18,$L15)+COUNTIF($B$15:$C$18,AB$4))/2,0)+ROUNDDOWN((COUNTIF($B$22:$C$25,$L15)+COUNTIF($B$22:$C$25,AB$4))/2,0)+ROUNDDOWN((COUNTIF($B$29:$C$32,$L15)+COUNTIF($B$29:$C$32,AB$4))/2,0)+ROUNDDOWN((COUNTIF($E$8:$F$11,$L15)+COUNTIF($E$8:$F$11,AB$4))/2,0)+ROUNDDOWN((COUNTIF($E$15:$F$18,$L15)+COUNTIF($E$15:$F$18,AB$4))/2,0)+ROUNDDOWN((COUNTIF($E$22:$F$25,$L15)+COUNTIF($E$22:$F$25,AB$4))/2,0)+ROUNDDOWN((COUNTIF($E$29:$F$32,$L15)+COUNTIF($E$29:$F$32,AB$4))/2,0)+ROUNDDOWN((COUNTIF($H$8:$I$11,$L15)+COUNTIF($H$8:$I$11,AB$4))/2,0)+ROUNDDOWN((COUNTIF($H$15:$I$18,$L15)+COUNTIF($H$15:$I$18,AB$4))/2,0)+ROUNDDOWN((COUNTIF($H$22:$I$25,$L15)+COUNTIF($H$22:$I$25,AB$4))/2,0)+ROUNDDOWN((COUNTIF($H$29:$I$32,$L15)+COUNTIF($H$29:$I$32,AB$4))/2,0)</f>
        <v>0</v>
      </c>
      <c r="AC15" s="165">
        <f t="shared" ca="1" si="4"/>
        <v>5</v>
      </c>
      <c r="AD15" s="166">
        <f t="shared" ca="1" si="1"/>
        <v>2.6666666666666665</v>
      </c>
    </row>
    <row r="16" spans="2:30" ht="14.4" x14ac:dyDescent="0.3">
      <c r="B16" s="209"/>
      <c r="E16" s="195" t="str">
        <f>'Order Of Play (Auto)'!F16</f>
        <v>Cormac</v>
      </c>
      <c r="F16" s="195"/>
      <c r="H16" s="195" t="str">
        <f>'Order Of Play (Auto)'!J16</f>
        <v>Tom</v>
      </c>
      <c r="I16" s="195"/>
      <c r="L16" s="168" t="str">
        <f ca="1">MID(CELL("filename",Phil!$A$1),FIND("]",CELL("filename",Phil!$A$1))+1,255)</f>
        <v>Phil</v>
      </c>
      <c r="M16" s="82">
        <f t="shared" ca="1" si="2"/>
        <v>0</v>
      </c>
      <c r="N16" s="82">
        <f t="shared" ca="1" si="5"/>
        <v>0</v>
      </c>
      <c r="O16" s="82">
        <f t="shared" ca="1" si="7"/>
        <v>0</v>
      </c>
      <c r="P16" s="82">
        <f t="shared" ca="1" si="9"/>
        <v>0</v>
      </c>
      <c r="Q16" s="82">
        <f t="shared" ca="1" si="11"/>
        <v>1</v>
      </c>
      <c r="R16" s="82">
        <f t="shared" ca="1" si="13"/>
        <v>1</v>
      </c>
      <c r="S16" s="82">
        <f t="shared" ca="1" si="15"/>
        <v>1</v>
      </c>
      <c r="T16" s="82">
        <f t="shared" ca="1" si="17"/>
        <v>1</v>
      </c>
      <c r="U16" s="82">
        <f t="shared" ca="1" si="19"/>
        <v>1</v>
      </c>
      <c r="V16" s="82">
        <f t="shared" ca="1" si="21"/>
        <v>0</v>
      </c>
      <c r="W16" s="82">
        <f ca="1">ROUNDDOWN((COUNTIF($B$8:$C$11,$L16)+COUNTIF($B$8:$C$11,W$4))/2,0)+ROUNDDOWN((COUNTIF($B$15:$C$18,$L16)+COUNTIF($B$15:$C$18,W$4))/2,0)+ROUNDDOWN((COUNTIF($B$22:$C$25,$L16)+COUNTIF($B$22:$C$25,W$4))/2,0)+ROUNDDOWN((COUNTIF($B$29:$C$32,$L16)+COUNTIF($B$29:$C$32,W$4))/2,0)+ROUNDDOWN((COUNTIF($E$8:$F$11,$L16)+COUNTIF($E$8:$F$11,W$4))/2,0)+ROUNDDOWN((COUNTIF($E$15:$F$18,$L16)+COUNTIF($E$15:$F$18,W$4))/2,0)+ROUNDDOWN((COUNTIF($E$22:$F$25,$L16)+COUNTIF($E$22:$F$25,W$4))/2,0)+ROUNDDOWN((COUNTIF($E$29:$F$32,$L16)+COUNTIF($E$29:$F$32,W$4))/2,0)+ROUNDDOWN((COUNTIF($H$8:$I$11,$L16)+COUNTIF($H$8:$I$11,W$4))/2,0)+ROUNDDOWN((COUNTIF($H$15:$I$18,$L16)+COUNTIF($H$15:$I$18,W$4))/2,0)+ROUNDDOWN((COUNTIF($H$22:$I$25,$L16)+COUNTIF($H$22:$I$25,W$4))/2,0)+ROUNDDOWN((COUNTIF($H$29:$I$32,$L16)+COUNTIF($H$29:$I$32,W$4))/2,0)</f>
        <v>1</v>
      </c>
      <c r="X16" s="80"/>
      <c r="Y16" s="82">
        <f ca="1">ROUNDDOWN((COUNTIF($B$8:$C$11,$L16)+COUNTIF($B$8:$C$11,Y$4))/2,0)+ROUNDDOWN((COUNTIF($B$15:$C$18,$L16)+COUNTIF($B$15:$C$18,Y$4))/2,0)+ROUNDDOWN((COUNTIF($B$22:$C$25,$L16)+COUNTIF($B$22:$C$25,Y$4))/2,0)+ROUNDDOWN((COUNTIF($B$29:$C$32,$L16)+COUNTIF($B$29:$C$32,Y$4))/2,0)+ROUNDDOWN((COUNTIF($E$8:$F$11,$L16)+COUNTIF($E$8:$F$11,Y$4))/2,0)+ROUNDDOWN((COUNTIF($E$15:$F$18,$L16)+COUNTIF($E$15:$F$18,Y$4))/2,0)+ROUNDDOWN((COUNTIF($E$22:$F$25,$L16)+COUNTIF($E$22:$F$25,Y$4))/2,0)+ROUNDDOWN((COUNTIF($E$29:$F$32,$L16)+COUNTIF($E$29:$F$32,Y$4))/2,0)+ROUNDDOWN((COUNTIF($H$8:$I$11,$L16)+COUNTIF($H$8:$I$11,Y$4))/2,0)+ROUNDDOWN((COUNTIF($H$15:$I$18,$L16)+COUNTIF($H$15:$I$18,Y$4))/2,0)+ROUNDDOWN((COUNTIF($H$22:$I$25,$L16)+COUNTIF($H$22:$I$25,Y$4))/2,0)+ROUNDDOWN((COUNTIF($H$29:$I$32,$L16)+COUNTIF($H$29:$I$32,Y$4))/2,0)</f>
        <v>0</v>
      </c>
      <c r="Z16" s="82">
        <f ca="1">ROUNDDOWN((COUNTIF($B$8:$C$11,$L16)+COUNTIF($B$8:$C$11,Z$4))/2,0)+ROUNDDOWN((COUNTIF($B$15:$C$18,$L16)+COUNTIF($B$15:$C$18,Z$4))/2,0)+ROUNDDOWN((COUNTIF($B$22:$C$25,$L16)+COUNTIF($B$22:$C$25,Z$4))/2,0)+ROUNDDOWN((COUNTIF($B$29:$C$32,$L16)+COUNTIF($B$29:$C$32,Z$4))/2,0)+ROUNDDOWN((COUNTIF($E$8:$F$11,$L16)+COUNTIF($E$8:$F$11,Z$4))/2,0)+ROUNDDOWN((COUNTIF($E$15:$F$18,$L16)+COUNTIF($E$15:$F$18,Z$4))/2,0)+ROUNDDOWN((COUNTIF($E$22:$F$25,$L16)+COUNTIF($E$22:$F$25,Z$4))/2,0)+ROUNDDOWN((COUNTIF($E$29:$F$32,$L16)+COUNTIF($E$29:$F$32,Z$4))/2,0)+ROUNDDOWN((COUNTIF($H$8:$I$11,$L16)+COUNTIF($H$8:$I$11,Z$4))/2,0)+ROUNDDOWN((COUNTIF($H$15:$I$18,$L16)+COUNTIF($H$15:$I$18,Z$4))/2,0)+ROUNDDOWN((COUNTIF($H$22:$I$25,$L16)+COUNTIF($H$22:$I$25,Z$4))/2,0)+ROUNDDOWN((COUNTIF($H$29:$I$32,$L16)+COUNTIF($H$29:$I$32,Z$4))/2,0)</f>
        <v>0</v>
      </c>
      <c r="AA16" s="82">
        <f ca="1">ROUNDDOWN((COUNTIF($B$8:$C$11,$L16)+COUNTIF($B$8:$C$11,AA$4))/2,0)+ROUNDDOWN((COUNTIF($B$15:$C$18,$L16)+COUNTIF($B$15:$C$18,AA$4))/2,0)+ROUNDDOWN((COUNTIF($B$22:$C$25,$L16)+COUNTIF($B$22:$C$25,AA$4))/2,0)+ROUNDDOWN((COUNTIF($B$29:$C$32,$L16)+COUNTIF($B$29:$C$32,AA$4))/2,0)+ROUNDDOWN((COUNTIF($E$8:$F$11,$L16)+COUNTIF($E$8:$F$11,AA$4))/2,0)+ROUNDDOWN((COUNTIF($E$15:$F$18,$L16)+COUNTIF($E$15:$F$18,AA$4))/2,0)+ROUNDDOWN((COUNTIF($E$22:$F$25,$L16)+COUNTIF($E$22:$F$25,AA$4))/2,0)+ROUNDDOWN((COUNTIF($E$29:$F$32,$L16)+COUNTIF($E$29:$F$32,AA$4))/2,0)+ROUNDDOWN((COUNTIF($H$8:$I$11,$L16)+COUNTIF($H$8:$I$11,AA$4))/2,0)+ROUNDDOWN((COUNTIF($H$15:$I$18,$L16)+COUNTIF($H$15:$I$18,AA$4))/2,0)+ROUNDDOWN((COUNTIF($H$22:$I$25,$L16)+COUNTIF($H$22:$I$25,AA$4))/2,0)+ROUNDDOWN((COUNTIF($H$29:$I$32,$L16)+COUNTIF($H$29:$I$32,AA$4))/2,0)</f>
        <v>0</v>
      </c>
      <c r="AB16" s="83">
        <f ca="1">ROUNDDOWN((COUNTIF($B$8:$C$11,$L16)+COUNTIF($B$8:$C$11,AB$4))/2,0)+ROUNDDOWN((COUNTIF($B$15:$C$18,$L16)+COUNTIF($B$15:$C$18,AB$4))/2,0)+ROUNDDOWN((COUNTIF($B$22:$C$25,$L16)+COUNTIF($B$22:$C$25,AB$4))/2,0)+ROUNDDOWN((COUNTIF($B$29:$C$32,$L16)+COUNTIF($B$29:$C$32,AB$4))/2,0)+ROUNDDOWN((COUNTIF($E$8:$F$11,$L16)+COUNTIF($E$8:$F$11,AB$4))/2,0)+ROUNDDOWN((COUNTIF($E$15:$F$18,$L16)+COUNTIF($E$15:$F$18,AB$4))/2,0)+ROUNDDOWN((COUNTIF($E$22:$F$25,$L16)+COUNTIF($E$22:$F$25,AB$4))/2,0)+ROUNDDOWN((COUNTIF($E$29:$F$32,$L16)+COUNTIF($E$29:$F$32,AB$4))/2,0)+ROUNDDOWN((COUNTIF($H$8:$I$11,$L16)+COUNTIF($H$8:$I$11,AB$4))/2,0)+ROUNDDOWN((COUNTIF($H$15:$I$18,$L16)+COUNTIF($H$15:$I$18,AB$4))/2,0)+ROUNDDOWN((COUNTIF($H$22:$I$25,$L16)+COUNTIF($H$22:$I$25,AB$4))/2,0)+ROUNDDOWN((COUNTIF($H$29:$I$32,$L16)+COUNTIF($H$29:$I$32,AB$4))/2,0)</f>
        <v>0</v>
      </c>
      <c r="AC16" s="165">
        <f t="shared" ca="1" si="4"/>
        <v>6</v>
      </c>
      <c r="AD16" s="166">
        <f t="shared" ca="1" si="1"/>
        <v>2.6666666666666665</v>
      </c>
    </row>
    <row r="17" spans="2:30" ht="14.4" x14ac:dyDescent="0.3">
      <c r="B17" s="209" t="str">
        <f>'Order Of Play (Manual)'!B17:B18</f>
        <v>The Lamb Shanks</v>
      </c>
      <c r="C17" t="s">
        <v>11</v>
      </c>
      <c r="E17" s="195" t="str">
        <f>'Order Of Play (Auto)'!F17</f>
        <v>Rich B</v>
      </c>
      <c r="F17" s="195"/>
      <c r="H17" s="195" t="str">
        <f>'Order Of Play (Auto)'!J17</f>
        <v>Rich M</v>
      </c>
      <c r="I17" s="195"/>
      <c r="L17" s="86" t="str">
        <f ca="1">MID(CELL("filename",'Rich M'!$A$1),FIND("]",CELL("filename",'Rich M'!$A$1))+1,255)</f>
        <v>Rich M</v>
      </c>
      <c r="M17" s="82">
        <f t="shared" ca="1" si="2"/>
        <v>0</v>
      </c>
      <c r="N17" s="82">
        <f t="shared" ca="1" si="5"/>
        <v>1</v>
      </c>
      <c r="O17" s="82">
        <f t="shared" ca="1" si="7"/>
        <v>1</v>
      </c>
      <c r="P17" s="82">
        <f t="shared" ca="1" si="9"/>
        <v>0</v>
      </c>
      <c r="Q17" s="82">
        <f t="shared" ca="1" si="11"/>
        <v>1</v>
      </c>
      <c r="R17" s="82">
        <f t="shared" ca="1" si="13"/>
        <v>1</v>
      </c>
      <c r="S17" s="82">
        <f t="shared" ca="1" si="15"/>
        <v>0</v>
      </c>
      <c r="T17" s="82">
        <f t="shared" ca="1" si="17"/>
        <v>1</v>
      </c>
      <c r="U17" s="82">
        <f t="shared" ca="1" si="19"/>
        <v>1</v>
      </c>
      <c r="V17" s="82">
        <f t="shared" ca="1" si="21"/>
        <v>1</v>
      </c>
      <c r="W17" s="82">
        <f ca="1">ROUNDDOWN((COUNTIF($B$8:$C$11,$L17)+COUNTIF($B$8:$C$11,W$4))/2,0)+ROUNDDOWN((COUNTIF($B$15:$C$18,$L17)+COUNTIF($B$15:$C$18,W$4))/2,0)+ROUNDDOWN((COUNTIF($B$22:$C$25,$L17)+COUNTIF($B$22:$C$25,W$4))/2,0)+ROUNDDOWN((COUNTIF($B$29:$C$32,$L17)+COUNTIF($B$29:$C$32,W$4))/2,0)+ROUNDDOWN((COUNTIF($E$8:$F$11,$L17)+COUNTIF($E$8:$F$11,W$4))/2,0)+ROUNDDOWN((COUNTIF($E$15:$F$18,$L17)+COUNTIF($E$15:$F$18,W$4))/2,0)+ROUNDDOWN((COUNTIF($E$22:$F$25,$L17)+COUNTIF($E$22:$F$25,W$4))/2,0)+ROUNDDOWN((COUNTIF($E$29:$F$32,$L17)+COUNTIF($E$29:$F$32,W$4))/2,0)+ROUNDDOWN((COUNTIF($H$8:$I$11,$L17)+COUNTIF($H$8:$I$11,W$4))/2,0)+ROUNDDOWN((COUNTIF($H$15:$I$18,$L17)+COUNTIF($H$15:$I$18,W$4))/2,0)+ROUNDDOWN((COUNTIF($H$22:$I$25,$L17)+COUNTIF($H$22:$I$25,W$4))/2,0)+ROUNDDOWN((COUNTIF($H$29:$I$32,$L17)+COUNTIF($H$29:$I$32,W$4))/2,0)</f>
        <v>1</v>
      </c>
      <c r="X17" s="82">
        <f ca="1">ROUNDDOWN((COUNTIF($B$8:$C$11,$L17)+COUNTIF($B$8:$C$11,X$4))/2,0)+ROUNDDOWN((COUNTIF($B$15:$C$18,$L17)+COUNTIF($B$15:$C$18,X$4))/2,0)+ROUNDDOWN((COUNTIF($B$22:$C$25,$L17)+COUNTIF($B$22:$C$25,X$4))/2,0)+ROUNDDOWN((COUNTIF($B$29:$C$32,$L17)+COUNTIF($B$29:$C$32,X$4))/2,0)+ROUNDDOWN((COUNTIF($E$8:$F$11,$L17)+COUNTIF($E$8:$F$11,X$4))/2,0)+ROUNDDOWN((COUNTIF($E$15:$F$18,$L17)+COUNTIF($E$15:$F$18,X$4))/2,0)+ROUNDDOWN((COUNTIF($E$22:$F$25,$L17)+COUNTIF($E$22:$F$25,X$4))/2,0)+ROUNDDOWN((COUNTIF($E$29:$F$32,$L17)+COUNTIF($E$29:$F$32,X$4))/2,0)+ROUNDDOWN((COUNTIF($H$8:$I$11,$L17)+COUNTIF($H$8:$I$11,X$4))/2,0)+ROUNDDOWN((COUNTIF($H$15:$I$18,$L17)+COUNTIF($H$15:$I$18,X$4))/2,0)+ROUNDDOWN((COUNTIF($H$22:$I$25,$L17)+COUNTIF($H$22:$I$25,X$4))/2,0)+ROUNDDOWN((COUNTIF($H$29:$I$32,$L17)+COUNTIF($H$29:$I$32,X$4))/2,0)</f>
        <v>0</v>
      </c>
      <c r="Y17" s="80"/>
      <c r="Z17" s="82">
        <f ca="1">ROUNDDOWN((COUNTIF($B$8:$C$11,$L17)+COUNTIF($B$8:$C$11,Z$4))/2,0)+ROUNDDOWN((COUNTIF($B$15:$C$18,$L17)+COUNTIF($B$15:$C$18,Z$4))/2,0)+ROUNDDOWN((COUNTIF($B$22:$C$25,$L17)+COUNTIF($B$22:$C$25,Z$4))/2,0)+ROUNDDOWN((COUNTIF($B$29:$C$32,$L17)+COUNTIF($B$29:$C$32,Z$4))/2,0)+ROUNDDOWN((COUNTIF($E$8:$F$11,$L17)+COUNTIF($E$8:$F$11,Z$4))/2,0)+ROUNDDOWN((COUNTIF($E$15:$F$18,$L17)+COUNTIF($E$15:$F$18,Z$4))/2,0)+ROUNDDOWN((COUNTIF($E$22:$F$25,$L17)+COUNTIF($E$22:$F$25,Z$4))/2,0)+ROUNDDOWN((COUNTIF($E$29:$F$32,$L17)+COUNTIF($E$29:$F$32,Z$4))/2,0)+ROUNDDOWN((COUNTIF($H$8:$I$11,$L17)+COUNTIF($H$8:$I$11,Z$4))/2,0)+ROUNDDOWN((COUNTIF($H$15:$I$18,$L17)+COUNTIF($H$15:$I$18,Z$4))/2,0)+ROUNDDOWN((COUNTIF($H$22:$I$25,$L17)+COUNTIF($H$22:$I$25,Z$4))/2,0)+ROUNDDOWN((COUNTIF($H$29:$I$32,$L17)+COUNTIF($H$29:$I$32,Z$4))/2,0)</f>
        <v>1</v>
      </c>
      <c r="AA17" s="82">
        <f ca="1">ROUNDDOWN((COUNTIF($B$8:$C$11,$L17)+COUNTIF($B$8:$C$11,AA$4))/2,0)+ROUNDDOWN((COUNTIF($B$15:$C$18,$L17)+COUNTIF($B$15:$C$18,AA$4))/2,0)+ROUNDDOWN((COUNTIF($B$22:$C$25,$L17)+COUNTIF($B$22:$C$25,AA$4))/2,0)+ROUNDDOWN((COUNTIF($B$29:$C$32,$L17)+COUNTIF($B$29:$C$32,AA$4))/2,0)+ROUNDDOWN((COUNTIF($E$8:$F$11,$L17)+COUNTIF($E$8:$F$11,AA$4))/2,0)+ROUNDDOWN((COUNTIF($E$15:$F$18,$L17)+COUNTIF($E$15:$F$18,AA$4))/2,0)+ROUNDDOWN((COUNTIF($E$22:$F$25,$L17)+COUNTIF($E$22:$F$25,AA$4))/2,0)+ROUNDDOWN((COUNTIF($E$29:$F$32,$L17)+COUNTIF($E$29:$F$32,AA$4))/2,0)+ROUNDDOWN((COUNTIF($H$8:$I$11,$L17)+COUNTIF($H$8:$I$11,AA$4))/2,0)+ROUNDDOWN((COUNTIF($H$15:$I$18,$L17)+COUNTIF($H$15:$I$18,AA$4))/2,0)+ROUNDDOWN((COUNTIF($H$22:$I$25,$L17)+COUNTIF($H$22:$I$25,AA$4))/2,0)+ROUNDDOWN((COUNTIF($H$29:$I$32,$L17)+COUNTIF($H$29:$I$32,AA$4))/2,0)</f>
        <v>1</v>
      </c>
      <c r="AB17" s="83">
        <f ca="1">ROUNDDOWN((COUNTIF($B$8:$C$11,$L17)+COUNTIF($B$8:$C$11,AB$4))/2,0)+ROUNDDOWN((COUNTIF($B$15:$C$18,$L17)+COUNTIF($B$15:$C$18,AB$4))/2,0)+ROUNDDOWN((COUNTIF($B$22:$C$25,$L17)+COUNTIF($B$22:$C$25,AB$4))/2,0)+ROUNDDOWN((COUNTIF($B$29:$C$32,$L17)+COUNTIF($B$29:$C$32,AB$4))/2,0)+ROUNDDOWN((COUNTIF($E$8:$F$11,$L17)+COUNTIF($E$8:$F$11,AB$4))/2,0)+ROUNDDOWN((COUNTIF($E$15:$F$18,$L17)+COUNTIF($E$15:$F$18,AB$4))/2,0)+ROUNDDOWN((COUNTIF($E$22:$F$25,$L17)+COUNTIF($E$22:$F$25,AB$4))/2,0)+ROUNDDOWN((COUNTIF($E$29:$F$32,$L17)+COUNTIF($E$29:$F$32,AB$4))/2,0)+ROUNDDOWN((COUNTIF($H$8:$I$11,$L17)+COUNTIF($H$8:$I$11,AB$4))/2,0)+ROUNDDOWN((COUNTIF($H$15:$I$18,$L17)+COUNTIF($H$15:$I$18,AB$4))/2,0)+ROUNDDOWN((COUNTIF($H$22:$I$25,$L17)+COUNTIF($H$22:$I$25,AB$4))/2,0)+ROUNDDOWN((COUNTIF($H$29:$I$32,$L17)+COUNTIF($H$29:$I$32,AB$4))/2,0)</f>
        <v>1</v>
      </c>
      <c r="AC17" s="165">
        <f t="shared" ca="1" si="4"/>
        <v>11</v>
      </c>
      <c r="AD17" s="166">
        <f t="shared" ca="1" si="1"/>
        <v>1.3333333333333333</v>
      </c>
    </row>
    <row r="18" spans="2:30" ht="14.4" x14ac:dyDescent="0.3">
      <c r="B18" s="209"/>
      <c r="C18" t="str">
        <f ca="1">IF(OR(B17="",IFERROR(INDIRECT("'"&amp;SUBSTITUTE(B17,"'","''")&amp;"'!C6"),0)=0),"",INDIRECT("'"&amp;SUBSTITUTE(B17,"'","''")&amp;"'!C6"))</f>
        <v>Alan</v>
      </c>
      <c r="E18" s="195" t="str">
        <f>'Order Of Play (Auto)'!F18</f>
        <v>Phil</v>
      </c>
      <c r="F18" s="195"/>
      <c r="H18" s="195" t="str">
        <f>'Order Of Play (Auto)'!J18</f>
        <v>Paul</v>
      </c>
      <c r="I18" s="195"/>
      <c r="L18" s="86" t="str">
        <f ca="1">MID(CELL("filename",Aaron!$A$1),FIND("]",CELL("filename",Aaron!$A$1))+1,255)</f>
        <v>Aaron</v>
      </c>
      <c r="M18" s="82">
        <f t="shared" ca="1" si="2"/>
        <v>0</v>
      </c>
      <c r="N18" s="82">
        <f t="shared" ca="1" si="5"/>
        <v>0</v>
      </c>
      <c r="O18" s="82">
        <f t="shared" ca="1" si="7"/>
        <v>2</v>
      </c>
      <c r="P18" s="82">
        <f t="shared" ca="1" si="9"/>
        <v>0</v>
      </c>
      <c r="Q18" s="82">
        <f t="shared" ca="1" si="11"/>
        <v>1</v>
      </c>
      <c r="R18" s="82">
        <f t="shared" ca="1" si="13"/>
        <v>0</v>
      </c>
      <c r="S18" s="82">
        <f t="shared" ca="1" si="15"/>
        <v>0</v>
      </c>
      <c r="T18" s="82">
        <f t="shared" ca="1" si="17"/>
        <v>0</v>
      </c>
      <c r="U18" s="82">
        <f t="shared" ca="1" si="19"/>
        <v>0</v>
      </c>
      <c r="V18" s="82">
        <f t="shared" ca="1" si="21"/>
        <v>2</v>
      </c>
      <c r="W18" s="82">
        <f ca="1">ROUNDDOWN((COUNTIF($B$8:$C$11,$L18)+COUNTIF($B$8:$C$11,W$4))/2,0)+ROUNDDOWN((COUNTIF($B$15:$C$18,$L18)+COUNTIF($B$15:$C$18,W$4))/2,0)+ROUNDDOWN((COUNTIF($B$22:$C$25,$L18)+COUNTIF($B$22:$C$25,W$4))/2,0)+ROUNDDOWN((COUNTIF($B$29:$C$32,$L18)+COUNTIF($B$29:$C$32,W$4))/2,0)+ROUNDDOWN((COUNTIF($E$8:$F$11,$L18)+COUNTIF($E$8:$F$11,W$4))/2,0)+ROUNDDOWN((COUNTIF($E$15:$F$18,$L18)+COUNTIF($E$15:$F$18,W$4))/2,0)+ROUNDDOWN((COUNTIF($E$22:$F$25,$L18)+COUNTIF($E$22:$F$25,W$4))/2,0)+ROUNDDOWN((COUNTIF($E$29:$F$32,$L18)+COUNTIF($E$29:$F$32,W$4))/2,0)+ROUNDDOWN((COUNTIF($H$8:$I$11,$L18)+COUNTIF($H$8:$I$11,W$4))/2,0)+ROUNDDOWN((COUNTIF($H$15:$I$18,$L18)+COUNTIF($H$15:$I$18,W$4))/2,0)+ROUNDDOWN((COUNTIF($H$22:$I$25,$L18)+COUNTIF($H$22:$I$25,W$4))/2,0)+ROUNDDOWN((COUNTIF($H$29:$I$32,$L18)+COUNTIF($H$29:$I$32,W$4))/2,0)</f>
        <v>0</v>
      </c>
      <c r="X18" s="82">
        <f ca="1">ROUNDDOWN((COUNTIF($B$8:$C$11,$L18)+COUNTIF($B$8:$C$11,X$4))/2,0)+ROUNDDOWN((COUNTIF($B$15:$C$18,$L18)+COUNTIF($B$15:$C$18,X$4))/2,0)+ROUNDDOWN((COUNTIF($B$22:$C$25,$L18)+COUNTIF($B$22:$C$25,X$4))/2,0)+ROUNDDOWN((COUNTIF($B$29:$C$32,$L18)+COUNTIF($B$29:$C$32,X$4))/2,0)+ROUNDDOWN((COUNTIF($E$8:$F$11,$L18)+COUNTIF($E$8:$F$11,X$4))/2,0)+ROUNDDOWN((COUNTIF($E$15:$F$18,$L18)+COUNTIF($E$15:$F$18,X$4))/2,0)+ROUNDDOWN((COUNTIF($E$22:$F$25,$L18)+COUNTIF($E$22:$F$25,X$4))/2,0)+ROUNDDOWN((COUNTIF($E$29:$F$32,$L18)+COUNTIF($E$29:$F$32,X$4))/2,0)+ROUNDDOWN((COUNTIF($H$8:$I$11,$L18)+COUNTIF($H$8:$I$11,X$4))/2,0)+ROUNDDOWN((COUNTIF($H$15:$I$18,$L18)+COUNTIF($H$15:$I$18,X$4))/2,0)+ROUNDDOWN((COUNTIF($H$22:$I$25,$L18)+COUNTIF($H$22:$I$25,X$4))/2,0)+ROUNDDOWN((COUNTIF($H$29:$I$32,$L18)+COUNTIF($H$29:$I$32,X$4))/2,0)</f>
        <v>0</v>
      </c>
      <c r="Y18" s="82">
        <f ca="1">ROUNDDOWN((COUNTIF($B$8:$C$11,$L18)+COUNTIF($B$8:$C$11,Y$4))/2,0)+ROUNDDOWN((COUNTIF($B$15:$C$18,$L18)+COUNTIF($B$15:$C$18,Y$4))/2,0)+ROUNDDOWN((COUNTIF($B$22:$C$25,$L18)+COUNTIF($B$22:$C$25,Y$4))/2,0)+ROUNDDOWN((COUNTIF($B$29:$C$32,$L18)+COUNTIF($B$29:$C$32,Y$4))/2,0)+ROUNDDOWN((COUNTIF($E$8:$F$11,$L18)+COUNTIF($E$8:$F$11,Y$4))/2,0)+ROUNDDOWN((COUNTIF($E$15:$F$18,$L18)+COUNTIF($E$15:$F$18,Y$4))/2,0)+ROUNDDOWN((COUNTIF($E$22:$F$25,$L18)+COUNTIF($E$22:$F$25,Y$4))/2,0)+ROUNDDOWN((COUNTIF($E$29:$F$32,$L18)+COUNTIF($E$29:$F$32,Y$4))/2,0)+ROUNDDOWN((COUNTIF($H$8:$I$11,$L18)+COUNTIF($H$8:$I$11,Y$4))/2,0)+ROUNDDOWN((COUNTIF($H$15:$I$18,$L18)+COUNTIF($H$15:$I$18,Y$4))/2,0)+ROUNDDOWN((COUNTIF($H$22:$I$25,$L18)+COUNTIF($H$22:$I$25,Y$4))/2,0)+ROUNDDOWN((COUNTIF($H$29:$I$32,$L18)+COUNTIF($H$29:$I$32,Y$4))/2,0)</f>
        <v>1</v>
      </c>
      <c r="Z18" s="80"/>
      <c r="AA18" s="82">
        <f ca="1">ROUNDDOWN((COUNTIF($B$8:$C$11,$L18)+COUNTIF($B$8:$C$11,AA$4))/2,0)+ROUNDDOWN((COUNTIF($B$15:$C$18,$L18)+COUNTIF($B$15:$C$18,AA$4))/2,0)+ROUNDDOWN((COUNTIF($B$22:$C$25,$L18)+COUNTIF($B$22:$C$25,AA$4))/2,0)+ROUNDDOWN((COUNTIF($B$29:$C$32,$L18)+COUNTIF($B$29:$C$32,AA$4))/2,0)+ROUNDDOWN((COUNTIF($E$8:$F$11,$L18)+COUNTIF($E$8:$F$11,AA$4))/2,0)+ROUNDDOWN((COUNTIF($E$15:$F$18,$L18)+COUNTIF($E$15:$F$18,AA$4))/2,0)+ROUNDDOWN((COUNTIF($E$22:$F$25,$L18)+COUNTIF($E$22:$F$25,AA$4))/2,0)+ROUNDDOWN((COUNTIF($E$29:$F$32,$L18)+COUNTIF($E$29:$F$32,AA$4))/2,0)+ROUNDDOWN((COUNTIF($H$8:$I$11,$L18)+COUNTIF($H$8:$I$11,AA$4))/2,0)+ROUNDDOWN((COUNTIF($H$15:$I$18,$L18)+COUNTIF($H$15:$I$18,AA$4))/2,0)+ROUNDDOWN((COUNTIF($H$22:$I$25,$L18)+COUNTIF($H$22:$I$25,AA$4))/2,0)+ROUNDDOWN((COUNTIF($H$29:$I$32,$L18)+COUNTIF($H$29:$I$32,AA$4))/2,0)</f>
        <v>2</v>
      </c>
      <c r="AB18" s="83">
        <f ca="1">ROUNDDOWN((COUNTIF($B$8:$C$11,$L18)+COUNTIF($B$8:$C$11,AB$4))/2,0)+ROUNDDOWN((COUNTIF($B$15:$C$18,$L18)+COUNTIF($B$15:$C$18,AB$4))/2,0)+ROUNDDOWN((COUNTIF($B$22:$C$25,$L18)+COUNTIF($B$22:$C$25,AB$4))/2,0)+ROUNDDOWN((COUNTIF($B$29:$C$32,$L18)+COUNTIF($B$29:$C$32,AB$4))/2,0)+ROUNDDOWN((COUNTIF($E$8:$F$11,$L18)+COUNTIF($E$8:$F$11,AB$4))/2,0)+ROUNDDOWN((COUNTIF($E$15:$F$18,$L18)+COUNTIF($E$15:$F$18,AB$4))/2,0)+ROUNDDOWN((COUNTIF($E$22:$F$25,$L18)+COUNTIF($E$22:$F$25,AB$4))/2,0)+ROUNDDOWN((COUNTIF($E$29:$F$32,$L18)+COUNTIF($E$29:$F$32,AB$4))/2,0)+ROUNDDOWN((COUNTIF($H$8:$I$11,$L18)+COUNTIF($H$8:$I$11,AB$4))/2,0)+ROUNDDOWN((COUNTIF($H$15:$I$18,$L18)+COUNTIF($H$15:$I$18,AB$4))/2,0)+ROUNDDOWN((COUNTIF($H$22:$I$25,$L18)+COUNTIF($H$22:$I$25,AB$4))/2,0)+ROUNDDOWN((COUNTIF($H$29:$I$32,$L18)+COUNTIF($H$29:$I$32,AB$4))/2,0)</f>
        <v>2</v>
      </c>
      <c r="AC18" s="165">
        <f t="shared" ca="1" si="4"/>
        <v>6</v>
      </c>
      <c r="AD18" s="166">
        <f t="shared" ca="1" si="1"/>
        <v>1.3333333333333333</v>
      </c>
    </row>
    <row r="19" spans="2:30" ht="14.4" x14ac:dyDescent="0.3">
      <c r="L19" s="86" t="str">
        <f ca="1">MID(CELL("filename",Stewart!$A$1),FIND("]",CELL("filename",Stewart!$A$1))+1,255)</f>
        <v>Stewart</v>
      </c>
      <c r="M19" s="82">
        <f t="shared" ca="1" si="2"/>
        <v>0</v>
      </c>
      <c r="N19" s="82">
        <f t="shared" ca="1" si="5"/>
        <v>0</v>
      </c>
      <c r="O19" s="82">
        <f t="shared" ca="1" si="7"/>
        <v>2</v>
      </c>
      <c r="P19" s="82">
        <f t="shared" ca="1" si="9"/>
        <v>0</v>
      </c>
      <c r="Q19" s="82">
        <f t="shared" ca="1" si="11"/>
        <v>1</v>
      </c>
      <c r="R19" s="82">
        <f t="shared" ca="1" si="13"/>
        <v>0</v>
      </c>
      <c r="S19" s="82">
        <f t="shared" ca="1" si="15"/>
        <v>0</v>
      </c>
      <c r="T19" s="82">
        <f t="shared" ca="1" si="17"/>
        <v>0</v>
      </c>
      <c r="U19" s="82">
        <f t="shared" ca="1" si="19"/>
        <v>0</v>
      </c>
      <c r="V19" s="82">
        <f t="shared" ca="1" si="21"/>
        <v>2</v>
      </c>
      <c r="W19" s="82">
        <f ca="1">ROUNDDOWN((COUNTIF($B$8:$C$11,$L19)+COUNTIF($B$8:$C$11,W$4))/2,0)+ROUNDDOWN((COUNTIF($B$15:$C$18,$L19)+COUNTIF($B$15:$C$18,W$4))/2,0)+ROUNDDOWN((COUNTIF($B$22:$C$25,$L19)+COUNTIF($B$22:$C$25,W$4))/2,0)+ROUNDDOWN((COUNTIF($B$29:$C$32,$L19)+COUNTIF($B$29:$C$32,W$4))/2,0)+ROUNDDOWN((COUNTIF($E$8:$F$11,$L19)+COUNTIF($E$8:$F$11,W$4))/2,0)+ROUNDDOWN((COUNTIF($E$15:$F$18,$L19)+COUNTIF($E$15:$F$18,W$4))/2,0)+ROUNDDOWN((COUNTIF($E$22:$F$25,$L19)+COUNTIF($E$22:$F$25,W$4))/2,0)+ROUNDDOWN((COUNTIF($E$29:$F$32,$L19)+COUNTIF($E$29:$F$32,W$4))/2,0)+ROUNDDOWN((COUNTIF($H$8:$I$11,$L19)+COUNTIF($H$8:$I$11,W$4))/2,0)+ROUNDDOWN((COUNTIF($H$15:$I$18,$L19)+COUNTIF($H$15:$I$18,W$4))/2,0)+ROUNDDOWN((COUNTIF($H$22:$I$25,$L19)+COUNTIF($H$22:$I$25,W$4))/2,0)+ROUNDDOWN((COUNTIF($H$29:$I$32,$L19)+COUNTIF($H$29:$I$32,W$4))/2,0)</f>
        <v>0</v>
      </c>
      <c r="X19" s="82">
        <f ca="1">ROUNDDOWN((COUNTIF($B$8:$C$11,$L19)+COUNTIF($B$8:$C$11,X$4))/2,0)+ROUNDDOWN((COUNTIF($B$15:$C$18,$L19)+COUNTIF($B$15:$C$18,X$4))/2,0)+ROUNDDOWN((COUNTIF($B$22:$C$25,$L19)+COUNTIF($B$22:$C$25,X$4))/2,0)+ROUNDDOWN((COUNTIF($B$29:$C$32,$L19)+COUNTIF($B$29:$C$32,X$4))/2,0)+ROUNDDOWN((COUNTIF($E$8:$F$11,$L19)+COUNTIF($E$8:$F$11,X$4))/2,0)+ROUNDDOWN((COUNTIF($E$15:$F$18,$L19)+COUNTIF($E$15:$F$18,X$4))/2,0)+ROUNDDOWN((COUNTIF($E$22:$F$25,$L19)+COUNTIF($E$22:$F$25,X$4))/2,0)+ROUNDDOWN((COUNTIF($E$29:$F$32,$L19)+COUNTIF($E$29:$F$32,X$4))/2,0)+ROUNDDOWN((COUNTIF($H$8:$I$11,$L19)+COUNTIF($H$8:$I$11,X$4))/2,0)+ROUNDDOWN((COUNTIF($H$15:$I$18,$L19)+COUNTIF($H$15:$I$18,X$4))/2,0)+ROUNDDOWN((COUNTIF($H$22:$I$25,$L19)+COUNTIF($H$22:$I$25,X$4))/2,0)+ROUNDDOWN((COUNTIF($H$29:$I$32,$L19)+COUNTIF($H$29:$I$32,X$4))/2,0)</f>
        <v>0</v>
      </c>
      <c r="Y19" s="82">
        <f ca="1">ROUNDDOWN((COUNTIF($B$8:$C$11,$L19)+COUNTIF($B$8:$C$11,Y$4))/2,0)+ROUNDDOWN((COUNTIF($B$15:$C$18,$L19)+COUNTIF($B$15:$C$18,Y$4))/2,0)+ROUNDDOWN((COUNTIF($B$22:$C$25,$L19)+COUNTIF($B$22:$C$25,Y$4))/2,0)+ROUNDDOWN((COUNTIF($B$29:$C$32,$L19)+COUNTIF($B$29:$C$32,Y$4))/2,0)+ROUNDDOWN((COUNTIF($E$8:$F$11,$L19)+COUNTIF($E$8:$F$11,Y$4))/2,0)+ROUNDDOWN((COUNTIF($E$15:$F$18,$L19)+COUNTIF($E$15:$F$18,Y$4))/2,0)+ROUNDDOWN((COUNTIF($E$22:$F$25,$L19)+COUNTIF($E$22:$F$25,Y$4))/2,0)+ROUNDDOWN((COUNTIF($E$29:$F$32,$L19)+COUNTIF($E$29:$F$32,Y$4))/2,0)+ROUNDDOWN((COUNTIF($H$8:$I$11,$L19)+COUNTIF($H$8:$I$11,Y$4))/2,0)+ROUNDDOWN((COUNTIF($H$15:$I$18,$L19)+COUNTIF($H$15:$I$18,Y$4))/2,0)+ROUNDDOWN((COUNTIF($H$22:$I$25,$L19)+COUNTIF($H$22:$I$25,Y$4))/2,0)+ROUNDDOWN((COUNTIF($H$29:$I$32,$L19)+COUNTIF($H$29:$I$32,Y$4))/2,0)</f>
        <v>1</v>
      </c>
      <c r="Z19" s="82">
        <f ca="1">ROUNDDOWN((COUNTIF($B$8:$C$11,$L19)+COUNTIF($B$8:$C$11,Z$4))/2,0)+ROUNDDOWN((COUNTIF($B$15:$C$18,$L19)+COUNTIF($B$15:$C$18,Z$4))/2,0)+ROUNDDOWN((COUNTIF($B$22:$C$25,$L19)+COUNTIF($B$22:$C$25,Z$4))/2,0)+ROUNDDOWN((COUNTIF($B$29:$C$32,$L19)+COUNTIF($B$29:$C$32,Z$4))/2,0)+ROUNDDOWN((COUNTIF($E$8:$F$11,$L19)+COUNTIF($E$8:$F$11,Z$4))/2,0)+ROUNDDOWN((COUNTIF($E$15:$F$18,$L19)+COUNTIF($E$15:$F$18,Z$4))/2,0)+ROUNDDOWN((COUNTIF($E$22:$F$25,$L19)+COUNTIF($E$22:$F$25,Z$4))/2,0)+ROUNDDOWN((COUNTIF($E$29:$F$32,$L19)+COUNTIF($E$29:$F$32,Z$4))/2,0)+ROUNDDOWN((COUNTIF($H$8:$I$11,$L19)+COUNTIF($H$8:$I$11,Z$4))/2,0)+ROUNDDOWN((COUNTIF($H$15:$I$18,$L19)+COUNTIF($H$15:$I$18,Z$4))/2,0)+ROUNDDOWN((COUNTIF($H$22:$I$25,$L19)+COUNTIF($H$22:$I$25,Z$4))/2,0)+ROUNDDOWN((COUNTIF($H$29:$I$32,$L19)+COUNTIF($H$29:$I$32,Z$4))/2,0)</f>
        <v>2</v>
      </c>
      <c r="AA19" s="80"/>
      <c r="AB19" s="83">
        <f ca="1">ROUNDDOWN((COUNTIF($B$8:$C$11,$L19)+COUNTIF($B$8:$C$11,AB$4))/2,0)+ROUNDDOWN((COUNTIF($B$15:$C$18,$L19)+COUNTIF($B$15:$C$18,AB$4))/2,0)+ROUNDDOWN((COUNTIF($B$22:$C$25,$L19)+COUNTIF($B$22:$C$25,AB$4))/2,0)+ROUNDDOWN((COUNTIF($B$29:$C$32,$L19)+COUNTIF($B$29:$C$32,AB$4))/2,0)+ROUNDDOWN((COUNTIF($E$8:$F$11,$L19)+COUNTIF($E$8:$F$11,AB$4))/2,0)+ROUNDDOWN((COUNTIF($E$15:$F$18,$L19)+COUNTIF($E$15:$F$18,AB$4))/2,0)+ROUNDDOWN((COUNTIF($E$22:$F$25,$L19)+COUNTIF($E$22:$F$25,AB$4))/2,0)+ROUNDDOWN((COUNTIF($E$29:$F$32,$L19)+COUNTIF($E$29:$F$32,AB$4))/2,0)+ROUNDDOWN((COUNTIF($H$8:$I$11,$L19)+COUNTIF($H$8:$I$11,AB$4))/2,0)+ROUNDDOWN((COUNTIF($H$15:$I$18,$L19)+COUNTIF($H$15:$I$18,AB$4))/2,0)+ROUNDDOWN((COUNTIF($H$22:$I$25,$L19)+COUNTIF($H$22:$I$25,AB$4))/2,0)+ROUNDDOWN((COUNTIF($H$29:$I$32,$L19)+COUNTIF($H$29:$I$32,AB$4))/2,0)</f>
        <v>2</v>
      </c>
      <c r="AC19" s="165">
        <f t="shared" ca="1" si="4"/>
        <v>6</v>
      </c>
      <c r="AD19" s="166">
        <f t="shared" ca="1" si="1"/>
        <v>1.3333333333333333</v>
      </c>
    </row>
    <row r="20" spans="2:30" ht="15" thickBot="1" x14ac:dyDescent="0.35">
      <c r="B20" s="75" t="str">
        <f>'Order Of Play (Auto)'!B20</f>
        <v>Tee #3</v>
      </c>
      <c r="C20" s="76">
        <f>'Order Of Play (Auto)'!C20</f>
        <v>0.50416666666666665</v>
      </c>
      <c r="E20" s="75" t="str">
        <f>'Order Of Play (Auto)'!F20</f>
        <v>Tee #3</v>
      </c>
      <c r="F20" s="76">
        <f>'Order Of Play (Auto)'!G20</f>
        <v>0.51111111111111107</v>
      </c>
      <c r="H20" s="75" t="str">
        <f>'Order Of Play (Auto)'!J20</f>
        <v>Tee #3</v>
      </c>
      <c r="I20" s="76">
        <f>'Order Of Play (Auto)'!K20</f>
        <v>0.51111111111111107</v>
      </c>
      <c r="L20" s="87" t="str">
        <f ca="1">MID(CELL("filename",Aaron!$A$1),FIND("]",CELL("filename",Aaron!$A$1))+1,255)</f>
        <v>Aaron</v>
      </c>
      <c r="M20" s="155">
        <f t="shared" ca="1" si="2"/>
        <v>0</v>
      </c>
      <c r="N20" s="155">
        <f t="shared" ca="1" si="5"/>
        <v>0</v>
      </c>
      <c r="O20" s="155">
        <f t="shared" ca="1" si="7"/>
        <v>2</v>
      </c>
      <c r="P20" s="155">
        <f t="shared" ca="1" si="9"/>
        <v>0</v>
      </c>
      <c r="Q20" s="155">
        <f t="shared" ca="1" si="11"/>
        <v>1</v>
      </c>
      <c r="R20" s="155">
        <f t="shared" ca="1" si="13"/>
        <v>0</v>
      </c>
      <c r="S20" s="155">
        <f t="shared" ca="1" si="15"/>
        <v>0</v>
      </c>
      <c r="T20" s="155">
        <f t="shared" ca="1" si="17"/>
        <v>0</v>
      </c>
      <c r="U20" s="155">
        <f t="shared" ca="1" si="19"/>
        <v>0</v>
      </c>
      <c r="V20" s="155">
        <f t="shared" ca="1" si="21"/>
        <v>2</v>
      </c>
      <c r="W20" s="155">
        <f ca="1">ROUNDDOWN((COUNTIF($B$8:$C$11,$L20)+COUNTIF($B$8:$C$11,W$4))/2,0)+ROUNDDOWN((COUNTIF($B$15:$C$18,$L20)+COUNTIF($B$15:$C$18,W$4))/2,0)+ROUNDDOWN((COUNTIF($B$22:$C$25,$L20)+COUNTIF($B$22:$C$25,W$4))/2,0)+ROUNDDOWN((COUNTIF($B$29:$C$32,$L20)+COUNTIF($B$29:$C$32,W$4))/2,0)+ROUNDDOWN((COUNTIF($E$8:$F$11,$L20)+COUNTIF($E$8:$F$11,W$4))/2,0)+ROUNDDOWN((COUNTIF($E$15:$F$18,$L20)+COUNTIF($E$15:$F$18,W$4))/2,0)+ROUNDDOWN((COUNTIF($E$22:$F$25,$L20)+COUNTIF($E$22:$F$25,W$4))/2,0)+ROUNDDOWN((COUNTIF($E$29:$F$32,$L20)+COUNTIF($E$29:$F$32,W$4))/2,0)+ROUNDDOWN((COUNTIF($H$8:$I$11,$L20)+COUNTIF($H$8:$I$11,W$4))/2,0)+ROUNDDOWN((COUNTIF($H$15:$I$18,$L20)+COUNTIF($H$15:$I$18,W$4))/2,0)+ROUNDDOWN((COUNTIF($H$22:$I$25,$L20)+COUNTIF($H$22:$I$25,W$4))/2,0)+ROUNDDOWN((COUNTIF($H$29:$I$32,$L20)+COUNTIF($H$29:$I$32,W$4))/2,0)</f>
        <v>0</v>
      </c>
      <c r="X20" s="155">
        <f ca="1">ROUNDDOWN((COUNTIF($B$8:$C$11,$L20)+COUNTIF($B$8:$C$11,X$4))/2,0)+ROUNDDOWN((COUNTIF($B$15:$C$18,$L20)+COUNTIF($B$15:$C$18,X$4))/2,0)+ROUNDDOWN((COUNTIF($B$22:$C$25,$L20)+COUNTIF($B$22:$C$25,X$4))/2,0)+ROUNDDOWN((COUNTIF($B$29:$C$32,$L20)+COUNTIF($B$29:$C$32,X$4))/2,0)+ROUNDDOWN((COUNTIF($E$8:$F$11,$L20)+COUNTIF($E$8:$F$11,X$4))/2,0)+ROUNDDOWN((COUNTIF($E$15:$F$18,$L20)+COUNTIF($E$15:$F$18,X$4))/2,0)+ROUNDDOWN((COUNTIF($E$22:$F$25,$L20)+COUNTIF($E$22:$F$25,X$4))/2,0)+ROUNDDOWN((COUNTIF($E$29:$F$32,$L20)+COUNTIF($E$29:$F$32,X$4))/2,0)+ROUNDDOWN((COUNTIF($H$8:$I$11,$L20)+COUNTIF($H$8:$I$11,X$4))/2,0)+ROUNDDOWN((COUNTIF($H$15:$I$18,$L20)+COUNTIF($H$15:$I$18,X$4))/2,0)+ROUNDDOWN((COUNTIF($H$22:$I$25,$L20)+COUNTIF($H$22:$I$25,X$4))/2,0)+ROUNDDOWN((COUNTIF($H$29:$I$32,$L20)+COUNTIF($H$29:$I$32,X$4))/2,0)</f>
        <v>0</v>
      </c>
      <c r="Y20" s="155">
        <f ca="1">ROUNDDOWN((COUNTIF($B$8:$C$11,$L20)+COUNTIF($B$8:$C$11,Y$4))/2,0)+ROUNDDOWN((COUNTIF($B$15:$C$18,$L20)+COUNTIF($B$15:$C$18,Y$4))/2,0)+ROUNDDOWN((COUNTIF($B$22:$C$25,$L20)+COUNTIF($B$22:$C$25,Y$4))/2,0)+ROUNDDOWN((COUNTIF($B$29:$C$32,$L20)+COUNTIF($B$29:$C$32,Y$4))/2,0)+ROUNDDOWN((COUNTIF($E$8:$F$11,$L20)+COUNTIF($E$8:$F$11,Y$4))/2,0)+ROUNDDOWN((COUNTIF($E$15:$F$18,$L20)+COUNTIF($E$15:$F$18,Y$4))/2,0)+ROUNDDOWN((COUNTIF($E$22:$F$25,$L20)+COUNTIF($E$22:$F$25,Y$4))/2,0)+ROUNDDOWN((COUNTIF($E$29:$F$32,$L20)+COUNTIF($E$29:$F$32,Y$4))/2,0)+ROUNDDOWN((COUNTIF($H$8:$I$11,$L20)+COUNTIF($H$8:$I$11,Y$4))/2,0)+ROUNDDOWN((COUNTIF($H$15:$I$18,$L20)+COUNTIF($H$15:$I$18,Y$4))/2,0)+ROUNDDOWN((COUNTIF($H$22:$I$25,$L20)+COUNTIF($H$22:$I$25,Y$4))/2,0)+ROUNDDOWN((COUNTIF($H$29:$I$32,$L20)+COUNTIF($H$29:$I$32,Y$4))/2,0)</f>
        <v>1</v>
      </c>
      <c r="Z20" s="155">
        <f ca="1">ROUNDDOWN((COUNTIF($B$8:$C$11,$L20)+COUNTIF($B$8:$C$11,Z$4))/2,0)+ROUNDDOWN((COUNTIF($B$15:$C$18,$L20)+COUNTIF($B$15:$C$18,Z$4))/2,0)+ROUNDDOWN((COUNTIF($B$22:$C$25,$L20)+COUNTIF($B$22:$C$25,Z$4))/2,0)+ROUNDDOWN((COUNTIF($B$29:$C$32,$L20)+COUNTIF($B$29:$C$32,Z$4))/2,0)+ROUNDDOWN((COUNTIF($E$8:$F$11,$L20)+COUNTIF($E$8:$F$11,Z$4))/2,0)+ROUNDDOWN((COUNTIF($E$15:$F$18,$L20)+COUNTIF($E$15:$F$18,Z$4))/2,0)+ROUNDDOWN((COUNTIF($E$22:$F$25,$L20)+COUNTIF($E$22:$F$25,Z$4))/2,0)+ROUNDDOWN((COUNTIF($E$29:$F$32,$L20)+COUNTIF($E$29:$F$32,Z$4))/2,0)+ROUNDDOWN((COUNTIF($H$8:$I$11,$L20)+COUNTIF($H$8:$I$11,Z$4))/2,0)+ROUNDDOWN((COUNTIF($H$15:$I$18,$L20)+COUNTIF($H$15:$I$18,Z$4))/2,0)+ROUNDDOWN((COUNTIF($H$22:$I$25,$L20)+COUNTIF($H$22:$I$25,Z$4))/2,0)+ROUNDDOWN((COUNTIF($H$29:$I$32,$L20)+COUNTIF($H$29:$I$32,Z$4))/2,0)</f>
        <v>2</v>
      </c>
      <c r="AA20" s="155">
        <f ca="1">ROUNDDOWN((COUNTIF($B$8:$C$11,$L20)+COUNTIF($B$8:$C$11,AA$4))/2,0)+ROUNDDOWN((COUNTIF($B$15:$C$18,$L20)+COUNTIF($B$15:$C$18,AA$4))/2,0)+ROUNDDOWN((COUNTIF($B$22:$C$25,$L20)+COUNTIF($B$22:$C$25,AA$4))/2,0)+ROUNDDOWN((COUNTIF($B$29:$C$32,$L20)+COUNTIF($B$29:$C$32,AA$4))/2,0)+ROUNDDOWN((COUNTIF($E$8:$F$11,$L20)+COUNTIF($E$8:$F$11,AA$4))/2,0)+ROUNDDOWN((COUNTIF($E$15:$F$18,$L20)+COUNTIF($E$15:$F$18,AA$4))/2,0)+ROUNDDOWN((COUNTIF($E$22:$F$25,$L20)+COUNTIF($E$22:$F$25,AA$4))/2,0)+ROUNDDOWN((COUNTIF($E$29:$F$32,$L20)+COUNTIF($E$29:$F$32,AA$4))/2,0)+ROUNDDOWN((COUNTIF($H$8:$I$11,$L20)+COUNTIF($H$8:$I$11,AA$4))/2,0)+ROUNDDOWN((COUNTIF($H$15:$I$18,$L20)+COUNTIF($H$15:$I$18,AA$4))/2,0)+ROUNDDOWN((COUNTIF($H$22:$I$25,$L20)+COUNTIF($H$22:$I$25,AA$4))/2,0)+ROUNDDOWN((COUNTIF($H$29:$I$32,$L20)+COUNTIF($H$29:$I$32,AA$4))/2,0)</f>
        <v>2</v>
      </c>
      <c r="AB20" s="156"/>
      <c r="AC20" s="170">
        <f t="shared" ca="1" si="4"/>
        <v>6</v>
      </c>
      <c r="AD20" s="167">
        <f t="shared" ca="1" si="1"/>
        <v>1.3333333333333333</v>
      </c>
    </row>
    <row r="21" spans="2:30" ht="14.4" x14ac:dyDescent="0.3">
      <c r="B21" s="74" t="s">
        <v>24</v>
      </c>
      <c r="C21" s="79" t="s">
        <v>25</v>
      </c>
      <c r="E21" s="202" t="s">
        <v>25</v>
      </c>
      <c r="F21" s="202"/>
      <c r="H21" s="202" t="s">
        <v>25</v>
      </c>
      <c r="I21" s="202"/>
    </row>
    <row r="22" spans="2:30" ht="15" thickBot="1" x14ac:dyDescent="0.35">
      <c r="B22" s="209" t="str">
        <f>'Order Of Play (Manual)'!B22:B23</f>
        <v>The Double D's</v>
      </c>
      <c r="C22" t="str">
        <f ca="1">IF(OR(B22="",IFERROR(INDIRECT("'"&amp;SUBSTITUTE(B22,"'","''")&amp;"'!C5"),0)=0),"",INDIRECT("'"&amp;SUBSTITUTE(B22,"'","''")&amp;"'!C5"))</f>
        <v>Derek</v>
      </c>
      <c r="E22" s="195" t="str">
        <f>'Order Of Play (Auto)'!F22</f>
        <v>Derek</v>
      </c>
      <c r="F22" s="195"/>
      <c r="H22" s="195" t="str">
        <f>'Order Of Play (Auto)'!J22</f>
        <v>Steve</v>
      </c>
      <c r="I22" s="195"/>
    </row>
    <row r="23" spans="2:30" ht="14.4" x14ac:dyDescent="0.3">
      <c r="B23" s="209"/>
      <c r="C23" t="s">
        <v>154</v>
      </c>
      <c r="E23" s="195" t="str">
        <f>'Order Of Play (Auto)'!F23</f>
        <v>Tom</v>
      </c>
      <c r="F23" s="195"/>
      <c r="H23" s="195" t="str">
        <f>'Order Of Play (Auto)'!J23</f>
        <v>Rich B</v>
      </c>
      <c r="I23" s="195"/>
      <c r="L23" s="203" t="s">
        <v>195</v>
      </c>
      <c r="M23" s="204"/>
      <c r="N23" s="159" t="str">
        <f ca="1">C8</f>
        <v>Neil</v>
      </c>
      <c r="O23" s="157" t="str">
        <f ca="1">C9</f>
        <v>Rich B</v>
      </c>
      <c r="P23" s="157" t="str">
        <f ca="1">C10</f>
        <v>Rich M</v>
      </c>
      <c r="Q23" s="157" t="str">
        <f ca="1">C11</f>
        <v>Cormac</v>
      </c>
      <c r="R23" s="157" t="str">
        <f>E8</f>
        <v>Stewart</v>
      </c>
      <c r="S23" s="157" t="str">
        <f>E9</f>
        <v>Aaron</v>
      </c>
      <c r="T23" s="157" t="str">
        <f>E10</f>
        <v>Steve</v>
      </c>
      <c r="U23" s="157" t="str">
        <f>E11</f>
        <v>Rich M</v>
      </c>
      <c r="V23" s="157" t="str">
        <f>H8</f>
        <v>Dermot</v>
      </c>
      <c r="W23" s="157" t="str">
        <f>H9</f>
        <v>Jeff</v>
      </c>
      <c r="X23" s="157" t="str">
        <f>H10</f>
        <v>Cormac</v>
      </c>
      <c r="Y23" s="158" t="str">
        <f>H11</f>
        <v/>
      </c>
    </row>
    <row r="24" spans="2:30" ht="14.4" x14ac:dyDescent="0.3">
      <c r="B24" s="209" t="str">
        <f>'Order Of Play (Manual)'!B24:B25</f>
        <v>The Green Jackets</v>
      </c>
      <c r="E24" s="195" t="str">
        <f>'Order Of Play (Auto)'!F24</f>
        <v>Neil</v>
      </c>
      <c r="F24" s="195"/>
      <c r="H24" s="195" t="str">
        <f>'Order Of Play (Auto)'!J24</f>
        <v>Aaron</v>
      </c>
      <c r="I24" s="195"/>
      <c r="L24" s="205" t="s">
        <v>196</v>
      </c>
      <c r="M24" s="206"/>
      <c r="N24" s="153" t="str">
        <f ca="1">C15</f>
        <v/>
      </c>
      <c r="O24" s="82">
        <f>C16</f>
        <v>0</v>
      </c>
      <c r="P24" s="82" t="str">
        <f>C17</f>
        <v>Phil</v>
      </c>
      <c r="Q24" s="82" t="str">
        <f ca="1">C18</f>
        <v>Alan</v>
      </c>
      <c r="R24" s="82" t="str">
        <f>E15</f>
        <v>Paul</v>
      </c>
      <c r="S24" s="82" t="str">
        <f>E16</f>
        <v>Cormac</v>
      </c>
      <c r="T24" s="82" t="str">
        <f>E17</f>
        <v>Rich B</v>
      </c>
      <c r="U24" s="82" t="str">
        <f>E18</f>
        <v>Phil</v>
      </c>
      <c r="V24" s="82" t="str">
        <f>H15</f>
        <v>Alan</v>
      </c>
      <c r="W24" s="82" t="str">
        <f>H16</f>
        <v>Tom</v>
      </c>
      <c r="X24" s="82" t="str">
        <f>H17</f>
        <v>Rich M</v>
      </c>
      <c r="Y24" s="83" t="str">
        <f>H18</f>
        <v>Paul</v>
      </c>
    </row>
    <row r="25" spans="2:30" ht="14.4" x14ac:dyDescent="0.3">
      <c r="B25" s="209"/>
      <c r="C25" t="str">
        <f ca="1">IF(OR(B24="",IFERROR(INDIRECT("'"&amp;SUBSTITUTE(B24,"'","''")&amp;"'!C6"),0)=0),"",INDIRECT("'"&amp;SUBSTITUTE(B24,"'","''")&amp;"'!C6"))</f>
        <v>Tom</v>
      </c>
      <c r="E25" s="195" t="str">
        <f>'Order Of Play (Auto)'!F25</f>
        <v>Dermot</v>
      </c>
      <c r="F25" s="195"/>
      <c r="H25" s="195" t="str">
        <f>'Order Of Play (Auto)'!J25</f>
        <v>Stewart</v>
      </c>
      <c r="I25" s="195"/>
      <c r="L25" s="205" t="s">
        <v>197</v>
      </c>
      <c r="M25" s="206"/>
      <c r="N25" s="153" t="str">
        <f ca="1">C22</f>
        <v>Derek</v>
      </c>
      <c r="O25" s="82" t="str">
        <f>C23</f>
        <v>Jeff</v>
      </c>
      <c r="P25" s="82">
        <f>C24</f>
        <v>0</v>
      </c>
      <c r="Q25" s="82" t="str">
        <f ca="1">C25</f>
        <v>Tom</v>
      </c>
      <c r="R25" s="82" t="str">
        <f>E22</f>
        <v>Derek</v>
      </c>
      <c r="S25" s="82" t="str">
        <f>E23</f>
        <v>Tom</v>
      </c>
      <c r="T25" s="82" t="str">
        <f>E24</f>
        <v>Neil</v>
      </c>
      <c r="U25" s="82" t="str">
        <f>E25</f>
        <v>Dermot</v>
      </c>
      <c r="V25" s="82" t="str">
        <f>H22</f>
        <v>Steve</v>
      </c>
      <c r="W25" s="82" t="str">
        <f>H23</f>
        <v>Rich B</v>
      </c>
      <c r="X25" s="82" t="str">
        <f>H24</f>
        <v>Aaron</v>
      </c>
      <c r="Y25" s="83" t="str">
        <f>H25</f>
        <v>Stewart</v>
      </c>
      <c r="AB25" s="192" t="s">
        <v>151</v>
      </c>
    </row>
    <row r="26" spans="2:30" ht="15" thickBot="1" x14ac:dyDescent="0.35">
      <c r="L26" s="207" t="s">
        <v>198</v>
      </c>
      <c r="M26" s="208"/>
      <c r="N26" s="154" t="str">
        <f ca="1">C29</f>
        <v>Steve</v>
      </c>
      <c r="O26" s="155" t="str">
        <f ca="1">C30</f>
        <v>Jeff</v>
      </c>
      <c r="P26" s="155" t="str">
        <f ca="1">C31</f>
        <v/>
      </c>
      <c r="Q26" s="155" t="str">
        <f ca="1">C32</f>
        <v/>
      </c>
      <c r="R26" s="155" t="str">
        <f>E29</f>
        <v>Jeff</v>
      </c>
      <c r="S26" s="155" t="str">
        <f>E30</f>
        <v>Alan</v>
      </c>
      <c r="T26" s="155" t="str">
        <f>E31</f>
        <v/>
      </c>
      <c r="U26" s="155" t="str">
        <f>E32</f>
        <v/>
      </c>
      <c r="V26" s="155" t="str">
        <f>H29</f>
        <v>Neil</v>
      </c>
      <c r="W26" s="155" t="str">
        <f>H30</f>
        <v>Derek</v>
      </c>
      <c r="X26" s="155" t="str">
        <f>H31</f>
        <v>Phil</v>
      </c>
      <c r="Y26" s="152" t="str">
        <f>H32</f>
        <v/>
      </c>
      <c r="AB26" s="193"/>
    </row>
    <row r="27" spans="2:30" ht="14.4" x14ac:dyDescent="0.3">
      <c r="B27" s="75" t="str">
        <f>'Order Of Play (Auto)'!B27</f>
        <v>Tee #4</v>
      </c>
      <c r="C27" s="76">
        <f>'Order Of Play (Auto)'!C27</f>
        <v>0.50972222222222219</v>
      </c>
      <c r="E27" s="75" t="str">
        <f>'Order Of Play (Auto)'!F27</f>
        <v>Tee #4</v>
      </c>
      <c r="F27" s="76">
        <f>'Order Of Play (Auto)'!G27</f>
        <v>0.51666666666666661</v>
      </c>
      <c r="H27" s="75" t="str">
        <f>'Order Of Play (Auto)'!J27</f>
        <v>Tee #4</v>
      </c>
      <c r="I27" s="76">
        <f>'Order Of Play (Auto)'!K27</f>
        <v>0.51666666666666661</v>
      </c>
      <c r="AB27" s="192" t="s">
        <v>267</v>
      </c>
    </row>
    <row r="28" spans="2:30" ht="14.4" x14ac:dyDescent="0.3">
      <c r="B28" s="74" t="s">
        <v>24</v>
      </c>
      <c r="C28" s="79" t="s">
        <v>25</v>
      </c>
      <c r="E28" s="202" t="s">
        <v>25</v>
      </c>
      <c r="F28" s="202"/>
      <c r="H28" s="202" t="s">
        <v>25</v>
      </c>
      <c r="I28" s="202"/>
      <c r="AB28" s="193"/>
    </row>
    <row r="29" spans="2:30" ht="14.4" x14ac:dyDescent="0.3">
      <c r="B29" s="209" t="str">
        <f>'Order Of Play (Manual)'!B29:B30</f>
        <v>New Eltham Nadgers</v>
      </c>
      <c r="C29" t="str">
        <f ca="1">IF(OR(B29="",IFERROR(INDIRECT("'"&amp;SUBSTITUTE(B29,"'","''")&amp;"'!C5"),0)=0),"",INDIRECT("'"&amp;SUBSTITUTE(B29,"'","''")&amp;"'!C5"))</f>
        <v>Steve</v>
      </c>
      <c r="E29" s="195" t="str">
        <f>'Order Of Play (Auto)'!F29</f>
        <v>Jeff</v>
      </c>
      <c r="F29" s="195"/>
      <c r="H29" s="195" t="str">
        <f>'Order Of Play (Auto)'!J29</f>
        <v>Neil</v>
      </c>
      <c r="I29" s="195"/>
    </row>
    <row r="30" spans="2:30" ht="14.4" x14ac:dyDescent="0.3">
      <c r="B30" s="209"/>
      <c r="C30" t="str">
        <f ca="1">IF(OR(B29="",IFERROR(INDIRECT("'"&amp;SUBSTITUTE(B29,"'","''")&amp;"'!C6"),0)=0),"",INDIRECT("'"&amp;SUBSTITUTE(B29,"'","''")&amp;"'!C6"))</f>
        <v>Jeff</v>
      </c>
      <c r="E30" s="195" t="str">
        <f>'Order Of Play (Auto)'!F30</f>
        <v>Alan</v>
      </c>
      <c r="F30" s="195"/>
      <c r="H30" s="195" t="str">
        <f>'Order Of Play (Auto)'!J30</f>
        <v>Derek</v>
      </c>
      <c r="I30" s="195"/>
    </row>
    <row r="31" spans="2:30" ht="14.4" x14ac:dyDescent="0.3">
      <c r="B31" s="209" t="str">
        <f>'Order Of Play (Manual)'!B31:B32</f>
        <v>Name TBA - White</v>
      </c>
      <c r="C31" t="str">
        <f ca="1">IF(OR(B31="",IFERROR(INDIRECT("'"&amp;SUBSTITUTE(B31,"'","''")&amp;"'!C5"),0)=0),"",INDIRECT("'"&amp;SUBSTITUTE(B31,"'","''")&amp;"'!C5"))</f>
        <v/>
      </c>
      <c r="E31" s="195" t="str">
        <f>'Order Of Play (Auto)'!F31</f>
        <v/>
      </c>
      <c r="F31" s="195"/>
      <c r="H31" s="195" t="str">
        <f>'Order Of Play (Auto)'!J31</f>
        <v>Phil</v>
      </c>
      <c r="I31" s="195"/>
    </row>
    <row r="32" spans="2:30" ht="14.4" x14ac:dyDescent="0.3">
      <c r="B32" s="209"/>
      <c r="C32" t="str">
        <f ca="1">IF(OR(B31="",IFERROR(INDIRECT("'"&amp;SUBSTITUTE(B31,"'","''")&amp;"'!C6"),0)=0),"",INDIRECT("'"&amp;SUBSTITUTE(B31,"'","''")&amp;"'!C6"))</f>
        <v/>
      </c>
      <c r="E32" s="195" t="str">
        <f>'Order Of Play (Auto)'!F32</f>
        <v/>
      </c>
      <c r="F32" s="195"/>
      <c r="H32" s="195" t="str">
        <f>'Order Of Play (Auto)'!J32</f>
        <v/>
      </c>
      <c r="I32" s="195"/>
    </row>
    <row r="33" ht="6" customHeight="1" x14ac:dyDescent="0.3"/>
  </sheetData>
  <mergeCells count="58">
    <mergeCell ref="AB25:AB26"/>
    <mergeCell ref="AB27:AB28"/>
    <mergeCell ref="B31:B32"/>
    <mergeCell ref="E31:F31"/>
    <mergeCell ref="H31:I31"/>
    <mergeCell ref="E32:F32"/>
    <mergeCell ref="H32:I32"/>
    <mergeCell ref="E28:F28"/>
    <mergeCell ref="H28:I28"/>
    <mergeCell ref="B29:B30"/>
    <mergeCell ref="E29:F29"/>
    <mergeCell ref="H29:I29"/>
    <mergeCell ref="E30:F30"/>
    <mergeCell ref="H30:I30"/>
    <mergeCell ref="B24:B25"/>
    <mergeCell ref="E24:F24"/>
    <mergeCell ref="H24:I24"/>
    <mergeCell ref="E25:F25"/>
    <mergeCell ref="H25:I25"/>
    <mergeCell ref="B17:B18"/>
    <mergeCell ref="E17:F17"/>
    <mergeCell ref="H17:I17"/>
    <mergeCell ref="E18:F18"/>
    <mergeCell ref="H18:I18"/>
    <mergeCell ref="B22:B23"/>
    <mergeCell ref="E22:F22"/>
    <mergeCell ref="H22:I22"/>
    <mergeCell ref="E23:F23"/>
    <mergeCell ref="H23:I23"/>
    <mergeCell ref="B15:B16"/>
    <mergeCell ref="E15:F15"/>
    <mergeCell ref="H15:I15"/>
    <mergeCell ref="E16:F16"/>
    <mergeCell ref="H16:I16"/>
    <mergeCell ref="E8:F8"/>
    <mergeCell ref="H8:I8"/>
    <mergeCell ref="E9:F9"/>
    <mergeCell ref="H9:I9"/>
    <mergeCell ref="E21:F21"/>
    <mergeCell ref="H21:I21"/>
    <mergeCell ref="E14:F14"/>
    <mergeCell ref="H14:I14"/>
    <mergeCell ref="L23:M23"/>
    <mergeCell ref="L24:M24"/>
    <mergeCell ref="L25:M25"/>
    <mergeCell ref="L26:M26"/>
    <mergeCell ref="B2:I2"/>
    <mergeCell ref="B4:C4"/>
    <mergeCell ref="E4:F4"/>
    <mergeCell ref="H4:I4"/>
    <mergeCell ref="E7:F7"/>
    <mergeCell ref="H7:I7"/>
    <mergeCell ref="B10:B11"/>
    <mergeCell ref="E10:F10"/>
    <mergeCell ref="H10:I10"/>
    <mergeCell ref="E11:F11"/>
    <mergeCell ref="H11:I11"/>
    <mergeCell ref="B8:B9"/>
  </mergeCells>
  <phoneticPr fontId="11" type="noConversion"/>
  <conditionalFormatting sqref="M5:AB18">
    <cfRule type="cellIs" dxfId="5" priority="5" operator="greaterThan">
      <formula>2</formula>
    </cfRule>
  </conditionalFormatting>
  <conditionalFormatting sqref="AA19">
    <cfRule type="cellIs" dxfId="4" priority="4" operator="greaterThan">
      <formula>2</formula>
    </cfRule>
  </conditionalFormatting>
  <conditionalFormatting sqref="AB20">
    <cfRule type="cellIs" dxfId="3" priority="3" operator="greaterThan">
      <formula>2</formula>
    </cfRule>
  </conditionalFormatting>
  <conditionalFormatting sqref="AD5:AD20">
    <cfRule type="cellIs" dxfId="2" priority="1" operator="lessThan">
      <formula>2</formula>
    </cfRule>
    <cfRule type="cellIs" dxfId="1" priority="2" operator="greaterThan">
      <formula>3</formula>
    </cfRule>
  </conditionalFormatting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Sheet51">
    <tabColor rgb="FFFF0000"/>
  </sheetPr>
  <dimension ref="A1:Z33"/>
  <sheetViews>
    <sheetView zoomScaleNormal="100" workbookViewId="0">
      <selection activeCell="I11" sqref="I11:I28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MID(CELL("filename",B4),FIND("]",CELL("filename",B4))+1,255)</f>
        <v>Joel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191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24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5</v>
      </c>
      <c r="E11" s="17">
        <f>IF(D11=10,10,D11-$C11)</f>
        <v>4</v>
      </c>
      <c r="F11" s="17">
        <f>IF(D11-Course!$C4&gt;2,Course!$C4+2,D11)</f>
        <v>5</v>
      </c>
      <c r="G11" s="2">
        <f>IF(H11&lt;0,0,H11)</f>
        <v>1</v>
      </c>
      <c r="H11" s="17">
        <f>2+VLOOKUP($B11,Course!$A$3:$D$21,3,FALSE)-E11</f>
        <v>1</v>
      </c>
      <c r="I11" s="1">
        <v>7</v>
      </c>
      <c r="J11" s="17">
        <f>IF(I11=10,10,I11-$M11)</f>
        <v>6</v>
      </c>
      <c r="K11" s="17">
        <f>IF(I11-Course!$G4&gt;2,Course!$G4+2,I11)</f>
        <v>5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0</v>
      </c>
      <c r="R11" s="17">
        <f>2+VLOOKUP($B11,Course!$E$3:$H$21,3,FALSE)-J11</f>
        <v>-1</v>
      </c>
      <c r="S11" s="17"/>
      <c r="T11" s="17">
        <f>IF(OR(ISBLANK($D11),$D11&lt;=0),"",IF(Course!$C4=3,$D11,""))</f>
        <v>5</v>
      </c>
      <c r="U11" s="17">
        <f>IF(OR(ISBLANK($I11),$I11&lt;=0),"",IF(Course!$C4=3,$I11,""))</f>
        <v>7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10</v>
      </c>
      <c r="E12" s="17">
        <f t="shared" ref="E12:E28" si="0">IF(D12=10,10,D12-$C12)</f>
        <v>10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-4</v>
      </c>
      <c r="I12" s="1">
        <v>7</v>
      </c>
      <c r="J12" s="17">
        <f t="shared" ref="J12:J28" si="2">IF(I12=10,10,I12-$M12)</f>
        <v>6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0</v>
      </c>
      <c r="R12" s="17">
        <f>2+VLOOKUP($B12,Course!$E$3:$H$21,3,FALSE)-J12</f>
        <v>0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10</v>
      </c>
      <c r="W12" s="17">
        <f>IF(OR(ISBLANK($I12),$I12&lt;=0),"",IF(Course!$C5=4,$I12,""))</f>
        <v>7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4</v>
      </c>
      <c r="E13" s="17">
        <f t="shared" si="0"/>
        <v>3</v>
      </c>
      <c r="F13" s="17">
        <f>IF(D13-Course!$C6&gt;2,Course!$C6+2,D13)</f>
        <v>4</v>
      </c>
      <c r="G13" s="2">
        <f t="shared" si="1"/>
        <v>3</v>
      </c>
      <c r="H13" s="17">
        <f>2+VLOOKUP($B13,Course!$A$3:$D$21,3,FALSE)-E13</f>
        <v>3</v>
      </c>
      <c r="I13" s="1">
        <v>5</v>
      </c>
      <c r="J13" s="17">
        <f t="shared" si="2"/>
        <v>4</v>
      </c>
      <c r="K13" s="17">
        <f>IF(I13-Course!$G6&gt;2,Course!$G6+2,I13)</f>
        <v>5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2</v>
      </c>
      <c r="R13" s="17">
        <f>2+VLOOKUP($B13,Course!$E$3:$H$21,3,FALSE)-J13</f>
        <v>2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4</v>
      </c>
      <c r="W13" s="17">
        <f>IF(OR(ISBLANK($I13),$I13&lt;=0),"",IF(Course!$C6=4,$I13,""))</f>
        <v>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5</v>
      </c>
      <c r="J14" s="17">
        <f t="shared" si="2"/>
        <v>4</v>
      </c>
      <c r="K14" s="17">
        <f>IF(I14-Course!$G7&gt;2,Course!$G7+2,I14)</f>
        <v>5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1</v>
      </c>
      <c r="R14" s="17">
        <f>2+VLOOKUP($B14,Course!$E$3:$H$21,3,FALSE)-J14</f>
        <v>1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5</v>
      </c>
      <c r="E15" s="17">
        <f t="shared" si="0"/>
        <v>4</v>
      </c>
      <c r="F15" s="17">
        <f>IF(D15-Course!$C8&gt;2,Course!$C8+2,D15)</f>
        <v>5</v>
      </c>
      <c r="G15" s="2">
        <f t="shared" si="1"/>
        <v>3</v>
      </c>
      <c r="H15" s="17">
        <f>2+VLOOKUP($B15,Course!$A$3:$D$21,3,FALSE)-E15</f>
        <v>3</v>
      </c>
      <c r="I15" s="1">
        <v>8</v>
      </c>
      <c r="J15" s="17">
        <f t="shared" si="2"/>
        <v>7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0</v>
      </c>
      <c r="R15" s="17">
        <f>2+VLOOKUP($B15,Course!$E$3:$H$21,3,FALSE)-J15</f>
        <v>0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5</v>
      </c>
      <c r="Y15" s="17">
        <f>IF(OR(ISBLANK($I15),$I15&lt;=0),"",IF(Course!$C8=5,$I15,""))</f>
        <v>8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6</v>
      </c>
      <c r="E16" s="17">
        <f t="shared" si="0"/>
        <v>5</v>
      </c>
      <c r="F16" s="17">
        <f>IF(D16-Course!$C9&gt;2,Course!$C9+2,D16)</f>
        <v>6</v>
      </c>
      <c r="G16" s="2">
        <f t="shared" si="1"/>
        <v>1</v>
      </c>
      <c r="H16" s="17">
        <f>2+VLOOKUP($B16,Course!$A$3:$D$21,3,FALSE)-E16</f>
        <v>1</v>
      </c>
      <c r="I16" s="1">
        <v>6</v>
      </c>
      <c r="J16" s="17">
        <f t="shared" si="2"/>
        <v>5</v>
      </c>
      <c r="K16" s="17">
        <f>IF(I16-Course!$G9&gt;2,Course!$G9+2,I16)</f>
        <v>6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1</v>
      </c>
      <c r="R16" s="17">
        <f>2+VLOOKUP($B16,Course!$E$3:$H$21,3,FALSE)-J16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6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5</v>
      </c>
      <c r="E17" s="17">
        <f t="shared" si="0"/>
        <v>4</v>
      </c>
      <c r="F17" s="17">
        <f>IF(D17-Course!$C10&gt;2,Course!$C10+2,D17)</f>
        <v>5</v>
      </c>
      <c r="G17" s="2">
        <f t="shared" si="1"/>
        <v>1</v>
      </c>
      <c r="H17" s="17">
        <f>2+VLOOKUP($B17,Course!$A$3:$D$21,3,FALSE)-E17</f>
        <v>1</v>
      </c>
      <c r="I17" s="1">
        <v>9</v>
      </c>
      <c r="J17" s="17">
        <f t="shared" si="2"/>
        <v>8</v>
      </c>
      <c r="K17" s="17">
        <f>IF(I17-Course!$G10&gt;2,Course!$G10+2,I17)</f>
        <v>5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0</v>
      </c>
      <c r="R17" s="17">
        <f>2+VLOOKUP($B17,Course!$E$3:$H$21,3,FALSE)-J17</f>
        <v>-3</v>
      </c>
      <c r="S17" s="17"/>
      <c r="T17" s="17">
        <f>IF(OR(ISBLANK($D17),$D17&lt;=0),"",IF(Course!$C10=3,$D17,""))</f>
        <v>5</v>
      </c>
      <c r="U17" s="17">
        <f>IF(OR(ISBLANK($I17),$I17&lt;=0),"",IF(Course!$C10=3,$I17,""))</f>
        <v>9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4</v>
      </c>
      <c r="E18" s="17">
        <f t="shared" si="0"/>
        <v>2</v>
      </c>
      <c r="F18" s="17">
        <f>IF(D18-Course!$C11&gt;2,Course!$C11+2,D18)</f>
        <v>4</v>
      </c>
      <c r="G18" s="2">
        <f t="shared" si="1"/>
        <v>4</v>
      </c>
      <c r="H18" s="17">
        <f>2+VLOOKUP($B18,Course!$A$3:$D$21,3,FALSE)-E18</f>
        <v>4</v>
      </c>
      <c r="I18" s="1">
        <v>3</v>
      </c>
      <c r="J18" s="17">
        <f t="shared" si="2"/>
        <v>1</v>
      </c>
      <c r="K18" s="17">
        <f>IF(I18-Course!$G11&gt;2,Course!$G11+2,I18)</f>
        <v>3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5</v>
      </c>
      <c r="R18" s="17">
        <f>2+VLOOKUP($B18,Course!$E$3:$H$21,3,FALSE)-J18</f>
        <v>5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4</v>
      </c>
      <c r="W18" s="17">
        <f>IF(OR(ISBLANK($I18),$I18&lt;=0),"",IF(Course!$C11=4,$I18,""))</f>
        <v>3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10</v>
      </c>
      <c r="E19" s="17">
        <f t="shared" si="0"/>
        <v>10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-4</v>
      </c>
      <c r="I19" s="1">
        <v>8</v>
      </c>
      <c r="J19" s="17">
        <f t="shared" si="2"/>
        <v>6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0</v>
      </c>
      <c r="R19" s="17">
        <f>2+VLOOKUP($B19,Course!$E$3:$H$21,3,FALSE)-J19</f>
        <v>0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10</v>
      </c>
      <c r="W19" s="17">
        <f>IF(OR(ISBLANK($I19),$I19&lt;=0),"",IF(Course!$C12=4,$I19,""))</f>
        <v>8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10</v>
      </c>
      <c r="E20" s="17">
        <f t="shared" si="0"/>
        <v>10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-4</v>
      </c>
      <c r="I20" s="1">
        <v>10</v>
      </c>
      <c r="J20" s="17">
        <f t="shared" si="2"/>
        <v>10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0</v>
      </c>
      <c r="R20" s="17">
        <f>2+VLOOKUP($B20,Course!$E$3:$H$21,3,FALSE)-J20</f>
        <v>-4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10</v>
      </c>
      <c r="W20" s="17">
        <f>IF(OR(ISBLANK($I20),$I20&lt;=0),"",IF(Course!$C13=4,$I20,""))</f>
        <v>10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7</v>
      </c>
      <c r="E21" s="17">
        <f t="shared" si="0"/>
        <v>6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0</v>
      </c>
      <c r="I21" s="1">
        <v>5</v>
      </c>
      <c r="J21" s="17">
        <f t="shared" si="2"/>
        <v>4</v>
      </c>
      <c r="K21" s="17">
        <f>IF(I21-Course!$G14&gt;2,Course!$G14+2,I21)</f>
        <v>5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2</v>
      </c>
      <c r="R21" s="17">
        <f>2+VLOOKUP($B21,Course!$E$3:$H$21,3,FALSE)-J21</f>
        <v>2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7</v>
      </c>
      <c r="W21" s="17">
        <f>IF(OR(ISBLANK($I21),$I21&lt;=0),"",IF(Course!$C14=4,$I21,""))</f>
        <v>5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7</v>
      </c>
      <c r="E22" s="17">
        <f t="shared" si="0"/>
        <v>6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0</v>
      </c>
      <c r="I22" s="1">
        <v>7</v>
      </c>
      <c r="J22" s="17">
        <f t="shared" si="2"/>
        <v>6</v>
      </c>
      <c r="K22" s="17">
        <f>IF(I22-Course!$G15&gt;2,Course!$G15+2,I22)</f>
        <v>6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0</v>
      </c>
      <c r="R22" s="17">
        <f>2+VLOOKUP($B22,Course!$E$3:$H$21,3,FALSE)-J22</f>
        <v>0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7</v>
      </c>
      <c r="W22" s="17">
        <f>IF(OR(ISBLANK($I22),$I22&lt;=0),"",IF(Course!$C15=4,$I22,""))</f>
        <v>7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4</v>
      </c>
      <c r="E23" s="17">
        <f t="shared" si="0"/>
        <v>3</v>
      </c>
      <c r="F23" s="17">
        <f>IF(D23-Course!$C16&gt;2,Course!$C16+2,D23)</f>
        <v>4</v>
      </c>
      <c r="G23" s="2">
        <f t="shared" si="1"/>
        <v>2</v>
      </c>
      <c r="H23" s="17">
        <f>2+VLOOKUP($B23,Course!$A$3:$D$21,3,FALSE)-E23</f>
        <v>2</v>
      </c>
      <c r="I23" s="1">
        <v>3</v>
      </c>
      <c r="J23" s="17">
        <f t="shared" si="2"/>
        <v>2</v>
      </c>
      <c r="K23" s="17">
        <f>IF(I23-Course!$G16&gt;2,Course!$G16+2,I23)</f>
        <v>3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3</v>
      </c>
      <c r="R23" s="17">
        <f>2+VLOOKUP($B23,Course!$E$3:$H$21,3,FALSE)-J23</f>
        <v>3</v>
      </c>
      <c r="S23" s="17"/>
      <c r="T23" s="17">
        <f>IF(OR(ISBLANK($D23),$D23&lt;=0),"",IF(Course!$C16=3,$D23,""))</f>
        <v>4</v>
      </c>
      <c r="U23" s="17">
        <f>IF(OR(ISBLANK($I23),$I23&lt;=0),"",IF(Course!$C16=3,$I23,""))</f>
        <v>3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8</v>
      </c>
      <c r="J24" s="17">
        <f t="shared" si="2"/>
        <v>6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0</v>
      </c>
      <c r="R24" s="17">
        <f>2+VLOOKUP($B24,Course!$E$3:$H$21,3,FALSE)-J24</f>
        <v>0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8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5</v>
      </c>
      <c r="E25" s="17">
        <f t="shared" si="0"/>
        <v>4</v>
      </c>
      <c r="F25" s="17">
        <f>IF(D25-Course!$C18&gt;2,Course!$C18+2,D25)</f>
        <v>5</v>
      </c>
      <c r="G25" s="2">
        <f t="shared" si="1"/>
        <v>2</v>
      </c>
      <c r="H25" s="17">
        <f>2+VLOOKUP($B25,Course!$A$3:$D$21,3,FALSE)-E25</f>
        <v>2</v>
      </c>
      <c r="I25" s="1">
        <v>5</v>
      </c>
      <c r="J25" s="17">
        <f t="shared" si="2"/>
        <v>4</v>
      </c>
      <c r="K25" s="17">
        <f>IF(I25-Course!$G18&gt;2,Course!$G18+2,I25)</f>
        <v>5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2</v>
      </c>
      <c r="R25" s="17">
        <f>2+VLOOKUP($B25,Course!$E$3:$H$21,3,FALSE)-J25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5</v>
      </c>
      <c r="W25" s="17">
        <f>IF(OR(ISBLANK($I25),$I25&lt;=0),"",IF(Course!$C18=4,$I25,""))</f>
        <v>5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3</v>
      </c>
      <c r="E26" s="17">
        <f t="shared" si="0"/>
        <v>1</v>
      </c>
      <c r="F26" s="17">
        <f>IF(D26-Course!$C19&gt;2,Course!$C19+2,D26)</f>
        <v>3</v>
      </c>
      <c r="G26" s="2">
        <f t="shared" si="1"/>
        <v>5</v>
      </c>
      <c r="H26" s="17">
        <f>2+VLOOKUP($B26,Course!$A$3:$D$21,3,FALSE)-E26</f>
        <v>5</v>
      </c>
      <c r="I26" s="1">
        <v>4</v>
      </c>
      <c r="J26" s="17">
        <f t="shared" si="2"/>
        <v>2</v>
      </c>
      <c r="K26" s="17">
        <f>IF(I26-Course!$G19&gt;2,Course!$G19+2,I26)</f>
        <v>4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4</v>
      </c>
      <c r="R26" s="17">
        <f>2+VLOOKUP($B26,Course!$E$3:$H$21,3,FALSE)-J26</f>
        <v>4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3</v>
      </c>
      <c r="W26" s="17">
        <f>IF(OR(ISBLANK($I26),$I26&lt;=0),"",IF(Course!$C19=4,$I26,""))</f>
        <v>4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5</v>
      </c>
      <c r="E27" s="17">
        <f t="shared" si="0"/>
        <v>4</v>
      </c>
      <c r="F27" s="17">
        <f>IF(D27-Course!$C20&gt;2,Course!$C20+2,D27)</f>
        <v>5</v>
      </c>
      <c r="G27" s="2">
        <f t="shared" si="1"/>
        <v>2</v>
      </c>
      <c r="H27" s="17">
        <f>2+VLOOKUP($B27,Course!$A$3:$D$21,3,FALSE)-E27</f>
        <v>2</v>
      </c>
      <c r="I27" s="1">
        <v>6</v>
      </c>
      <c r="J27" s="17">
        <f t="shared" si="2"/>
        <v>5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1</v>
      </c>
      <c r="R27" s="17">
        <f>2+VLOOKUP($B27,Course!$E$3:$H$21,3,FALSE)-J27</f>
        <v>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5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5</v>
      </c>
      <c r="E28" s="17">
        <f t="shared" si="0"/>
        <v>3</v>
      </c>
      <c r="F28" s="17">
        <f>IF(D28-Course!$C21&gt;2,Course!$C21+2,D28)</f>
        <v>5</v>
      </c>
      <c r="G28" s="2">
        <f t="shared" si="1"/>
        <v>4</v>
      </c>
      <c r="H28" s="17">
        <f>2+VLOOKUP($B28,Course!$A$3:$D$21,3,FALSE)-E28</f>
        <v>4</v>
      </c>
      <c r="I28" s="1">
        <v>6</v>
      </c>
      <c r="J28" s="17">
        <f t="shared" si="2"/>
        <v>4</v>
      </c>
      <c r="K28" s="17">
        <f>IF(I28-Course!$G21&gt;2,Course!$G21+2,I28)</f>
        <v>6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3</v>
      </c>
      <c r="R28" s="17">
        <f>2+VLOOKUP($B28,Course!$E$3:$H$21,3,FALSE)-J28</f>
        <v>3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5</v>
      </c>
      <c r="Y28" s="17">
        <f>IF(OR(ISBLANK($I28),$I28&lt;=0),"",IF(Course!$C21=5,$I28,""))</f>
        <v>6</v>
      </c>
    </row>
    <row r="29" spans="2:25" ht="14.4" x14ac:dyDescent="0.3">
      <c r="B29" s="41" t="s">
        <v>2</v>
      </c>
      <c r="C29" s="42"/>
      <c r="D29" s="42">
        <f>SUM(D11:D28)</f>
        <v>106</v>
      </c>
      <c r="E29" s="42">
        <f>SUM(E11:E28)</f>
        <v>87</v>
      </c>
      <c r="F29" s="42">
        <f>SUM(F11:F28)</f>
        <v>92</v>
      </c>
      <c r="G29" s="41">
        <f t="shared" ref="G29:R29" si="4">SUM(G11:G28)</f>
        <v>31</v>
      </c>
      <c r="H29" s="42">
        <f t="shared" si="4"/>
        <v>19</v>
      </c>
      <c r="I29" s="42">
        <f t="shared" si="4"/>
        <v>112</v>
      </c>
      <c r="J29" s="42">
        <f t="shared" si="4"/>
        <v>90</v>
      </c>
      <c r="K29" s="42">
        <f t="shared" si="4"/>
        <v>95</v>
      </c>
      <c r="L29" s="42"/>
      <c r="M29" s="42"/>
      <c r="N29" s="42"/>
      <c r="O29" s="42"/>
      <c r="P29" s="42"/>
      <c r="Q29" s="41">
        <f t="shared" si="4"/>
        <v>24</v>
      </c>
      <c r="R29" s="42">
        <f t="shared" si="4"/>
        <v>16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55</v>
      </c>
      <c r="R30" s="41">
        <f>R29+H29</f>
        <v>35</v>
      </c>
      <c r="S30" s="41">
        <f>Q30+R30/1000</f>
        <v>55.034999999999997</v>
      </c>
      <c r="T30" s="41"/>
      <c r="U30" s="41">
        <f>AVERAGE(T11:U29)</f>
        <v>5.375</v>
      </c>
      <c r="V30" s="41"/>
      <c r="W30" s="41">
        <f t="shared" ref="W30:Y30" si="5">AVERAGE(V11:W29)</f>
        <v>6.291666666666667</v>
      </c>
      <c r="X30" s="41"/>
      <c r="Y30" s="41">
        <f t="shared" si="5"/>
        <v>6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 t="e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#REF!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24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27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49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Alan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153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24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4</v>
      </c>
      <c r="E11" s="17">
        <f>IF(D11=10,10,D11-$C11)</f>
        <v>3</v>
      </c>
      <c r="F11" s="17">
        <f>IF(D11-Course!$C4&gt;2,Course!$C4+2,D11)</f>
        <v>4</v>
      </c>
      <c r="G11" s="2">
        <f>IF(H11&lt;0,0,H11)</f>
        <v>2</v>
      </c>
      <c r="H11" s="17">
        <f>2+VLOOKUP($B11,Course!$A$3:$D$21,3,FALSE)-E11</f>
        <v>2</v>
      </c>
      <c r="I11" s="1">
        <v>5</v>
      </c>
      <c r="J11" s="17">
        <f>IF(I11=10,10,I11-$M11)</f>
        <v>4</v>
      </c>
      <c r="K11" s="17">
        <f>IF(I11-Course!$G4&gt;2,Course!$G4+2,I11)</f>
        <v>5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1</v>
      </c>
      <c r="R11" s="17">
        <f>2+VLOOKUP($B11,Course!$E$3:$H$21,3,FALSE)-J11</f>
        <v>1</v>
      </c>
      <c r="S11" s="17"/>
      <c r="T11" s="17">
        <f>IF(OR(ISBLANK($D11),$D11&lt;=0),"",IF(Course!$C4=3,$D11,""))</f>
        <v>4</v>
      </c>
      <c r="U11" s="17">
        <f>IF(OR(ISBLANK($I11),$I11&lt;=0),"",IF(Course!$C4=3,$I11,""))</f>
        <v>5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6</v>
      </c>
      <c r="E12" s="17">
        <f t="shared" ref="E12:E28" si="0">IF(D12=10,10,D12-$C12)</f>
        <v>5</v>
      </c>
      <c r="F12" s="17">
        <f>IF(D12-Course!$C5&gt;2,Course!$C5+2,D12)</f>
        <v>6</v>
      </c>
      <c r="G12" s="2">
        <f t="shared" ref="G12:G28" si="1">IF(H12&lt;0,0,H12)</f>
        <v>1</v>
      </c>
      <c r="H12" s="17">
        <f>2+VLOOKUP($B12,Course!$A$3:$D$21,3,FALSE)-E12</f>
        <v>1</v>
      </c>
      <c r="I12" s="1">
        <v>6</v>
      </c>
      <c r="J12" s="17">
        <f t="shared" ref="J12:J28" si="2">IF(I12=10,10,I12-$M12)</f>
        <v>5</v>
      </c>
      <c r="K12" s="17">
        <f>IF(I12-Course!$G5&gt;2,Course!$G5+2,I12)</f>
        <v>6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1</v>
      </c>
      <c r="R12" s="17">
        <f>2+VLOOKUP($B12,Course!$E$3:$H$21,3,FALSE)-J12</f>
        <v>1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6</v>
      </c>
      <c r="W12" s="17">
        <f>IF(OR(ISBLANK($I12),$I12&lt;=0),"",IF(Course!$C5=4,$I12,""))</f>
        <v>6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6</v>
      </c>
      <c r="E13" s="17">
        <f t="shared" si="0"/>
        <v>5</v>
      </c>
      <c r="F13" s="17">
        <f>IF(D13-Course!$C6&gt;2,Course!$C6+2,D13)</f>
        <v>6</v>
      </c>
      <c r="G13" s="2">
        <f t="shared" si="1"/>
        <v>1</v>
      </c>
      <c r="H13" s="17">
        <f>2+VLOOKUP($B13,Course!$A$3:$D$21,3,FALSE)-E13</f>
        <v>1</v>
      </c>
      <c r="I13" s="1">
        <v>6</v>
      </c>
      <c r="J13" s="17">
        <f t="shared" si="2"/>
        <v>5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1</v>
      </c>
      <c r="R13" s="17">
        <f>2+VLOOKUP($B13,Course!$E$3:$H$21,3,FALSE)-J13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6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4</v>
      </c>
      <c r="E14" s="17">
        <f t="shared" si="0"/>
        <v>3</v>
      </c>
      <c r="F14" s="17">
        <f>IF(D14-Course!$C7&gt;2,Course!$C7+2,D14)</f>
        <v>4</v>
      </c>
      <c r="G14" s="2">
        <f t="shared" si="1"/>
        <v>2</v>
      </c>
      <c r="H14" s="17">
        <f>2+VLOOKUP($B14,Course!$A$3:$D$21,3,FALSE)-E14</f>
        <v>2</v>
      </c>
      <c r="I14" s="1">
        <v>4</v>
      </c>
      <c r="J14" s="17">
        <f t="shared" si="2"/>
        <v>3</v>
      </c>
      <c r="K14" s="17">
        <f>IF(I14-Course!$G7&gt;2,Course!$G7+2,I14)</f>
        <v>4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2</v>
      </c>
      <c r="R14" s="17">
        <f>2+VLOOKUP($B14,Course!$E$3:$H$21,3,FALSE)-J14</f>
        <v>2</v>
      </c>
      <c r="S14" s="17"/>
      <c r="T14" s="17">
        <f>IF(OR(ISBLANK($D14),$D14&lt;=0),"",IF(Course!$C7=3,$D14,""))</f>
        <v>4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1</v>
      </c>
      <c r="D15" s="1">
        <v>9</v>
      </c>
      <c r="E15" s="17">
        <f t="shared" si="0"/>
        <v>8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-1</v>
      </c>
      <c r="I15" s="1">
        <v>6</v>
      </c>
      <c r="J15" s="17">
        <f t="shared" si="2"/>
        <v>5</v>
      </c>
      <c r="K15" s="17">
        <f>IF(I15-Course!$G8&gt;2,Course!$G8+2,I15)</f>
        <v>6</v>
      </c>
      <c r="L15" s="17"/>
      <c r="M15" s="17">
        <f>QUOTIENT($G$5,18)+IF(VLOOKUP($B15,Course!$E$3:$H$21,4,FALSE)&lt;=MOD($G$5,18),1,0)</f>
        <v>1</v>
      </c>
      <c r="N15" s="17"/>
      <c r="O15" s="17">
        <f>Course!C8</f>
        <v>5</v>
      </c>
      <c r="P15" s="17"/>
      <c r="Q15" s="2">
        <f t="shared" si="3"/>
        <v>2</v>
      </c>
      <c r="R15" s="17">
        <f>2+VLOOKUP($B15,Course!$E$3:$H$21,3,FALSE)-J15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9</v>
      </c>
      <c r="Y15" s="17">
        <f>IF(OR(ISBLANK($I15),$I15&lt;=0),"",IF(Course!$C8=5,$I15,""))</f>
        <v>6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5</v>
      </c>
      <c r="E16" s="17">
        <f t="shared" si="0"/>
        <v>4</v>
      </c>
      <c r="F16" s="17">
        <f>IF(D16-Course!$C9&gt;2,Course!$C9+2,D16)</f>
        <v>5</v>
      </c>
      <c r="G16" s="2">
        <f t="shared" si="1"/>
        <v>2</v>
      </c>
      <c r="H16" s="17">
        <f>2+VLOOKUP($B16,Course!$A$3:$D$21,3,FALSE)-E16</f>
        <v>2</v>
      </c>
      <c r="I16" s="1">
        <v>6</v>
      </c>
      <c r="J16" s="17">
        <f t="shared" si="2"/>
        <v>5</v>
      </c>
      <c r="K16" s="17">
        <f>IF(I16-Course!$G9&gt;2,Course!$G9+2,I16)</f>
        <v>6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1</v>
      </c>
      <c r="R16" s="17">
        <f>2+VLOOKUP($B16,Course!$E$3:$H$21,3,FALSE)-J16</f>
        <v>1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5</v>
      </c>
      <c r="W16" s="17">
        <f>IF(OR(ISBLANK($I16),$I16&lt;=0),"",IF(Course!$C9=4,$I16,""))</f>
        <v>6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1</v>
      </c>
      <c r="D17" s="1">
        <v>7</v>
      </c>
      <c r="E17" s="17">
        <f t="shared" si="0"/>
        <v>6</v>
      </c>
      <c r="F17" s="17">
        <f>IF(D17-Course!$C10&gt;2,Course!$C10+2,D17)</f>
        <v>5</v>
      </c>
      <c r="G17" s="2">
        <f t="shared" si="1"/>
        <v>0</v>
      </c>
      <c r="H17" s="17">
        <f>2+VLOOKUP($B17,Course!$A$3:$D$21,3,FALSE)-E17</f>
        <v>-1</v>
      </c>
      <c r="I17" s="1">
        <v>7</v>
      </c>
      <c r="J17" s="17">
        <f t="shared" si="2"/>
        <v>6</v>
      </c>
      <c r="K17" s="17">
        <f>IF(I17-Course!$G10&gt;2,Course!$G10+2,I17)</f>
        <v>5</v>
      </c>
      <c r="L17" s="17"/>
      <c r="M17" s="17">
        <f>QUOTIENT($G$5,18)+IF(VLOOKUP($B17,Course!$E$3:$H$21,4,FALSE)&lt;=MOD($G$5,18),1,0)</f>
        <v>1</v>
      </c>
      <c r="N17" s="17"/>
      <c r="O17" s="17">
        <f>Course!C10</f>
        <v>3</v>
      </c>
      <c r="P17" s="17"/>
      <c r="Q17" s="2">
        <f t="shared" si="3"/>
        <v>0</v>
      </c>
      <c r="R17" s="17">
        <f>2+VLOOKUP($B17,Course!$E$3:$H$21,3,FALSE)-J17</f>
        <v>-1</v>
      </c>
      <c r="S17" s="17"/>
      <c r="T17" s="17">
        <f>IF(OR(ISBLANK($D17),$D17&lt;=0),"",IF(Course!$C10=3,$D17,""))</f>
        <v>7</v>
      </c>
      <c r="U17" s="17">
        <f>IF(OR(ISBLANK($I17),$I17&lt;=0),"",IF(Course!$C10=3,$I17,""))</f>
        <v>7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4</v>
      </c>
      <c r="E18" s="17">
        <f t="shared" si="0"/>
        <v>2</v>
      </c>
      <c r="F18" s="17">
        <f>IF(D18-Course!$C11&gt;2,Course!$C11+2,D18)</f>
        <v>4</v>
      </c>
      <c r="G18" s="2">
        <f t="shared" si="1"/>
        <v>4</v>
      </c>
      <c r="H18" s="17">
        <f>2+VLOOKUP($B18,Course!$A$3:$D$21,3,FALSE)-E18</f>
        <v>4</v>
      </c>
      <c r="I18" s="1">
        <v>6</v>
      </c>
      <c r="J18" s="17">
        <f t="shared" si="2"/>
        <v>4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2</v>
      </c>
      <c r="R18" s="17">
        <f>2+VLOOKUP($B18,Course!$E$3:$H$21,3,FALSE)-J18</f>
        <v>2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4</v>
      </c>
      <c r="W18" s="17">
        <f>IF(OR(ISBLANK($I18),$I18&lt;=0),"",IF(Course!$C11=4,$I18,""))</f>
        <v>6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6</v>
      </c>
      <c r="E19" s="17">
        <f t="shared" si="0"/>
        <v>4</v>
      </c>
      <c r="F19" s="17">
        <f>IF(D19-Course!$C12&gt;2,Course!$C12+2,D19)</f>
        <v>6</v>
      </c>
      <c r="G19" s="2">
        <f t="shared" si="1"/>
        <v>2</v>
      </c>
      <c r="H19" s="17">
        <f>2+VLOOKUP($B19,Course!$A$3:$D$21,3,FALSE)-E19</f>
        <v>2</v>
      </c>
      <c r="I19" s="1">
        <v>7</v>
      </c>
      <c r="J19" s="17">
        <f t="shared" si="2"/>
        <v>5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1</v>
      </c>
      <c r="R19" s="17">
        <f>2+VLOOKUP($B19,Course!$E$3:$H$21,3,FALSE)-J19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6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5</v>
      </c>
      <c r="E20" s="17">
        <f t="shared" si="0"/>
        <v>3</v>
      </c>
      <c r="F20" s="17">
        <f>IF(D20-Course!$C13&gt;2,Course!$C13+2,D20)</f>
        <v>5</v>
      </c>
      <c r="G20" s="2">
        <f t="shared" si="1"/>
        <v>3</v>
      </c>
      <c r="H20" s="17">
        <f>2+VLOOKUP($B20,Course!$A$3:$D$21,3,FALSE)-E20</f>
        <v>3</v>
      </c>
      <c r="I20" s="1">
        <v>7</v>
      </c>
      <c r="J20" s="17">
        <f t="shared" si="2"/>
        <v>5</v>
      </c>
      <c r="K20" s="17">
        <f>IF(I20-Course!$G13&gt;2,Course!$G13+2,I20)</f>
        <v>6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1</v>
      </c>
      <c r="R20" s="17">
        <f>2+VLOOKUP($B20,Course!$E$3:$H$21,3,FALSE)-J20</f>
        <v>1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5</v>
      </c>
      <c r="W20" s="17">
        <f>IF(OR(ISBLANK($I20),$I20&lt;=0),"",IF(Course!$C13=4,$I20,""))</f>
        <v>7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7</v>
      </c>
      <c r="E21" s="17">
        <f t="shared" si="0"/>
        <v>6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0</v>
      </c>
      <c r="I21" s="1">
        <v>6</v>
      </c>
      <c r="J21" s="17">
        <f t="shared" si="2"/>
        <v>5</v>
      </c>
      <c r="K21" s="17">
        <f>IF(I21-Course!$G14&gt;2,Course!$G14+2,I21)</f>
        <v>6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1</v>
      </c>
      <c r="R21" s="17">
        <f>2+VLOOKUP($B21,Course!$E$3:$H$21,3,FALSE)-J21</f>
        <v>1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7</v>
      </c>
      <c r="W21" s="17">
        <f>IF(OR(ISBLANK($I21),$I21&lt;=0),"",IF(Course!$C14=4,$I21,""))</f>
        <v>6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9</v>
      </c>
      <c r="E22" s="17">
        <f t="shared" si="0"/>
        <v>8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-2</v>
      </c>
      <c r="I22" s="1">
        <v>5</v>
      </c>
      <c r="J22" s="17">
        <f t="shared" si="2"/>
        <v>4</v>
      </c>
      <c r="K22" s="17">
        <f>IF(I22-Course!$G15&gt;2,Course!$G15+2,I22)</f>
        <v>5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2</v>
      </c>
      <c r="R22" s="17">
        <f>2+VLOOKUP($B22,Course!$E$3:$H$21,3,FALSE)-J22</f>
        <v>2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9</v>
      </c>
      <c r="W22" s="17">
        <f>IF(OR(ISBLANK($I22),$I22&lt;=0),"",IF(Course!$C15=4,$I22,""))</f>
        <v>5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1</v>
      </c>
      <c r="D23" s="1">
        <v>6</v>
      </c>
      <c r="E23" s="17">
        <f t="shared" si="0"/>
        <v>5</v>
      </c>
      <c r="F23" s="17">
        <f>IF(D23-Course!$C16&gt;2,Course!$C16+2,D23)</f>
        <v>5</v>
      </c>
      <c r="G23" s="2">
        <f t="shared" si="1"/>
        <v>0</v>
      </c>
      <c r="H23" s="17">
        <f>2+VLOOKUP($B23,Course!$A$3:$D$21,3,FALSE)-E23</f>
        <v>0</v>
      </c>
      <c r="I23" s="1">
        <v>4</v>
      </c>
      <c r="J23" s="17">
        <f t="shared" si="2"/>
        <v>3</v>
      </c>
      <c r="K23" s="17">
        <f>IF(I23-Course!$G16&gt;2,Course!$G16+2,I23)</f>
        <v>4</v>
      </c>
      <c r="L23" s="17"/>
      <c r="M23" s="17">
        <f>QUOTIENT($G$5,18)+IF(VLOOKUP($B23,Course!$E$3:$H$21,4,FALSE)&lt;=MOD($G$5,18),1,0)</f>
        <v>1</v>
      </c>
      <c r="N23" s="17"/>
      <c r="O23" s="17">
        <f>Course!C16</f>
        <v>3</v>
      </c>
      <c r="P23" s="17"/>
      <c r="Q23" s="2">
        <f t="shared" si="3"/>
        <v>2</v>
      </c>
      <c r="R23" s="17">
        <f>2+VLOOKUP($B23,Course!$E$3:$H$21,3,FALSE)-J23</f>
        <v>2</v>
      </c>
      <c r="S23" s="17"/>
      <c r="T23" s="17">
        <f>IF(OR(ISBLANK($D23),$D23&lt;=0),"",IF(Course!$C16=3,$D23,""))</f>
        <v>6</v>
      </c>
      <c r="U23" s="17">
        <f>IF(OR(ISBLANK($I23),$I23&lt;=0),"",IF(Course!$C16=3,$I23,""))</f>
        <v>4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6</v>
      </c>
      <c r="J24" s="17">
        <f t="shared" si="2"/>
        <v>4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1</v>
      </c>
      <c r="D25" s="1">
        <v>6</v>
      </c>
      <c r="E25" s="17">
        <f t="shared" si="0"/>
        <v>5</v>
      </c>
      <c r="F25" s="17">
        <f>IF(D25-Course!$C18&gt;2,Course!$C18+2,D25)</f>
        <v>6</v>
      </c>
      <c r="G25" s="2">
        <f t="shared" si="1"/>
        <v>1</v>
      </c>
      <c r="H25" s="17">
        <f>2+VLOOKUP($B25,Course!$A$3:$D$21,3,FALSE)-E25</f>
        <v>1</v>
      </c>
      <c r="I25" s="1">
        <v>5</v>
      </c>
      <c r="J25" s="17">
        <f t="shared" si="2"/>
        <v>4</v>
      </c>
      <c r="K25" s="17">
        <f>IF(I25-Course!$G18&gt;2,Course!$G18+2,I25)</f>
        <v>5</v>
      </c>
      <c r="L25" s="17"/>
      <c r="M25" s="17">
        <f>QUOTIENT($G$5,18)+IF(VLOOKUP($B25,Course!$E$3:$H$21,4,FALSE)&lt;=MOD($G$5,18),1,0)</f>
        <v>1</v>
      </c>
      <c r="N25" s="17"/>
      <c r="O25" s="17">
        <f>Course!C18</f>
        <v>4</v>
      </c>
      <c r="P25" s="17"/>
      <c r="Q25" s="2">
        <f t="shared" si="3"/>
        <v>2</v>
      </c>
      <c r="R25" s="17">
        <f>2+VLOOKUP($B25,Course!$E$3:$H$21,3,FALSE)-J25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6</v>
      </c>
      <c r="W25" s="17">
        <f>IF(OR(ISBLANK($I25),$I25&lt;=0),"",IF(Course!$C18=4,$I25,""))</f>
        <v>5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8</v>
      </c>
      <c r="E26" s="17">
        <f t="shared" si="0"/>
        <v>6</v>
      </c>
      <c r="F26" s="17">
        <f>IF(D26-Course!$C19&gt;2,Course!$C19+2,D26)</f>
        <v>6</v>
      </c>
      <c r="G26" s="2">
        <f t="shared" si="1"/>
        <v>0</v>
      </c>
      <c r="H26" s="17">
        <f>2+VLOOKUP($B26,Course!$A$3:$D$21,3,FALSE)-E26</f>
        <v>0</v>
      </c>
      <c r="I26" s="1">
        <v>5</v>
      </c>
      <c r="J26" s="17">
        <f t="shared" si="2"/>
        <v>3</v>
      </c>
      <c r="K26" s="17">
        <f>IF(I26-Course!$G19&gt;2,Course!$G19+2,I26)</f>
        <v>5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3</v>
      </c>
      <c r="R26" s="17">
        <f>2+VLOOKUP($B26,Course!$E$3:$H$21,3,FALSE)-J26</f>
        <v>3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8</v>
      </c>
      <c r="W26" s="17">
        <f>IF(OR(ISBLANK($I26),$I26&lt;=0),"",IF(Course!$C19=4,$I26,""))</f>
        <v>5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3</v>
      </c>
      <c r="E27" s="17">
        <f t="shared" si="0"/>
        <v>2</v>
      </c>
      <c r="F27" s="17">
        <f>IF(D27-Course!$C20&gt;2,Course!$C20+2,D27)</f>
        <v>3</v>
      </c>
      <c r="G27" s="2">
        <f t="shared" si="1"/>
        <v>4</v>
      </c>
      <c r="H27" s="17">
        <f>2+VLOOKUP($B27,Course!$A$3:$D$21,3,FALSE)-E27</f>
        <v>4</v>
      </c>
      <c r="I27" s="1">
        <v>5</v>
      </c>
      <c r="J27" s="17">
        <f t="shared" si="2"/>
        <v>4</v>
      </c>
      <c r="K27" s="17">
        <f>IF(I27-Course!$G20&gt;2,Course!$G20+2,I27)</f>
        <v>5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2</v>
      </c>
      <c r="R27" s="17">
        <f>2+VLOOKUP($B27,Course!$E$3:$H$21,3,FALSE)-J27</f>
        <v>2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3</v>
      </c>
      <c r="W27" s="17">
        <f>IF(OR(ISBLANK($I27),$I27&lt;=0),"",IF(Course!$C20=4,$I27,""))</f>
        <v>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8</v>
      </c>
      <c r="E28" s="17">
        <f t="shared" si="0"/>
        <v>6</v>
      </c>
      <c r="F28" s="17">
        <f>IF(D28-Course!$C21&gt;2,Course!$C21+2,D28)</f>
        <v>7</v>
      </c>
      <c r="G28" s="2">
        <f t="shared" si="1"/>
        <v>1</v>
      </c>
      <c r="H28" s="17">
        <f>2+VLOOKUP($B28,Course!$A$3:$D$21,3,FALSE)-E28</f>
        <v>1</v>
      </c>
      <c r="I28" s="1">
        <v>9</v>
      </c>
      <c r="J28" s="17">
        <f t="shared" si="2"/>
        <v>7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0</v>
      </c>
      <c r="R28" s="17">
        <f>2+VLOOKUP($B28,Course!$E$3:$H$21,3,FALSE)-J28</f>
        <v>0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8</v>
      </c>
      <c r="Y28" s="17">
        <f>IF(OR(ISBLANK($I28),$I28&lt;=0),"",IF(Course!$C21=5,$I28,""))</f>
        <v>9</v>
      </c>
    </row>
    <row r="29" spans="2:25" ht="14.4" x14ac:dyDescent="0.3">
      <c r="B29" s="41" t="s">
        <v>2</v>
      </c>
      <c r="C29" s="42"/>
      <c r="D29" s="42">
        <f>SUM(D11:D28)</f>
        <v>109</v>
      </c>
      <c r="E29" s="42">
        <f>SUM(E11:E28)</f>
        <v>85</v>
      </c>
      <c r="F29" s="42">
        <f>SUM(F11:F28)</f>
        <v>97</v>
      </c>
      <c r="G29" s="41">
        <f t="shared" ref="G29:R29" si="4">SUM(G11:G28)</f>
        <v>25</v>
      </c>
      <c r="H29" s="42">
        <f t="shared" si="4"/>
        <v>21</v>
      </c>
      <c r="I29" s="42">
        <f t="shared" si="4"/>
        <v>105</v>
      </c>
      <c r="J29" s="42">
        <f t="shared" si="4"/>
        <v>81</v>
      </c>
      <c r="K29" s="42">
        <f t="shared" si="4"/>
        <v>99</v>
      </c>
      <c r="L29" s="42"/>
      <c r="M29" s="42"/>
      <c r="N29" s="42"/>
      <c r="O29" s="42"/>
      <c r="P29" s="42"/>
      <c r="Q29" s="41">
        <f t="shared" si="4"/>
        <v>26</v>
      </c>
      <c r="R29" s="42">
        <f t="shared" si="4"/>
        <v>25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51</v>
      </c>
      <c r="R30" s="41">
        <f>R29+H29</f>
        <v>46</v>
      </c>
      <c r="S30" s="41">
        <f>Q30+R30/1000</f>
        <v>51.045999999999999</v>
      </c>
      <c r="T30" s="41"/>
      <c r="U30" s="41">
        <f>AVERAGE(T11:U29)</f>
        <v>5.125</v>
      </c>
      <c r="V30" s="41"/>
      <c r="W30" s="41">
        <f t="shared" ref="W30:Y30" si="5">AVERAGE(V11:W29)</f>
        <v>5.875</v>
      </c>
      <c r="X30" s="41"/>
      <c r="Y30" s="41">
        <f t="shared" si="5"/>
        <v>8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27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29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31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Sheet44">
    <tabColor theme="7" tint="0.59999389629810485"/>
  </sheetPr>
  <dimension ref="A1:Z33"/>
  <sheetViews>
    <sheetView zoomScaleNormal="100" workbookViewId="0">
      <selection activeCell="I29" sqref="I29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Phil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153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28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188"/>
      <c r="E10" s="42" t="s">
        <v>72</v>
      </c>
      <c r="F10" s="42" t="s">
        <v>183</v>
      </c>
      <c r="G10" s="42" t="s">
        <v>68</v>
      </c>
      <c r="H10" s="42" t="s">
        <v>67</v>
      </c>
      <c r="I10" s="188"/>
      <c r="J10" s="42" t="s">
        <v>72</v>
      </c>
      <c r="K10" s="42" t="s">
        <v>183</v>
      </c>
      <c r="L10" s="42"/>
      <c r="M10" s="42" t="s">
        <v>71</v>
      </c>
      <c r="N10" s="42"/>
      <c r="O10" s="42" t="s">
        <v>184</v>
      </c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1</v>
      </c>
      <c r="D11" s="1">
        <v>4</v>
      </c>
      <c r="E11" s="17">
        <f>IF(D11=10,10,D11-$C11)</f>
        <v>3</v>
      </c>
      <c r="F11" s="17">
        <f>IF(D11-Course!$C4&gt;2,Course!$C4+2,D11)</f>
        <v>4</v>
      </c>
      <c r="G11" s="2">
        <f>IF(H11&lt;0,0,H11)</f>
        <v>2</v>
      </c>
      <c r="H11" s="17">
        <f>2+VLOOKUP($B11,Course!$A$3:$D$21,3,FALSE)-E11</f>
        <v>2</v>
      </c>
      <c r="I11" s="1">
        <v>4</v>
      </c>
      <c r="J11" s="17">
        <f>IF(I11=10,10,I11-$M11)</f>
        <v>3</v>
      </c>
      <c r="K11" s="17">
        <f>IF(I11-Course!$G4&gt;2,Course!$G4+2,I11)</f>
        <v>4</v>
      </c>
      <c r="L11" s="17"/>
      <c r="M11" s="17">
        <f>QUOTIENT($G$5,18)+IF(VLOOKUP($B11,Course!$E$3:$H$21,4,FALSE)&lt;=MOD($G$5,18),1,0)</f>
        <v>1</v>
      </c>
      <c r="N11" s="17"/>
      <c r="O11" s="17">
        <f>Course!C4</f>
        <v>3</v>
      </c>
      <c r="P11" s="17"/>
      <c r="Q11" s="2">
        <f>IF(R11&lt;0,0,R11)</f>
        <v>2</v>
      </c>
      <c r="R11" s="17">
        <f>2+VLOOKUP($B11,Course!$E$3:$H$21,3,FALSE)-J11</f>
        <v>2</v>
      </c>
      <c r="S11" s="17"/>
      <c r="T11" s="17">
        <f>IF(OR(ISBLANK($D11),$D11&lt;=0),"",IF(Course!$C4=3,$D11,""))</f>
        <v>4</v>
      </c>
      <c r="U11" s="17">
        <f>IF(OR(ISBLANK($I11),$I11&lt;=0),"",IF(Course!$C4=3,$I11,""))</f>
        <v>4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1</v>
      </c>
      <c r="D12" s="1">
        <v>5</v>
      </c>
      <c r="E12" s="17">
        <f t="shared" ref="E12:E28" si="0">IF(D12=10,10,D12-$C12)</f>
        <v>4</v>
      </c>
      <c r="F12" s="17">
        <f>IF(D12-Course!$C5&gt;2,Course!$C5+2,D12)</f>
        <v>5</v>
      </c>
      <c r="G12" s="2">
        <f t="shared" ref="G12:G28" si="1">IF(H12&lt;0,0,H12)</f>
        <v>2</v>
      </c>
      <c r="H12" s="17">
        <f>2+VLOOKUP($B12,Course!$A$3:$D$21,3,FALSE)-E12</f>
        <v>2</v>
      </c>
      <c r="I12" s="1">
        <v>5</v>
      </c>
      <c r="J12" s="17">
        <f t="shared" ref="J12:J28" si="2">IF(I12=10,10,I12-$M12)</f>
        <v>4</v>
      </c>
      <c r="K12" s="17">
        <f>IF(I12-Course!$G5&gt;2,Course!$G5+2,I12)</f>
        <v>5</v>
      </c>
      <c r="L12" s="17"/>
      <c r="M12" s="17">
        <f>QUOTIENT($G$5,18)+IF(VLOOKUP($B12,Course!$E$3:$H$21,4,FALSE)&lt;=MOD($G$5,18),1,0)</f>
        <v>1</v>
      </c>
      <c r="N12" s="17"/>
      <c r="O12" s="17">
        <f>Course!C5</f>
        <v>4</v>
      </c>
      <c r="P12" s="17"/>
      <c r="Q12" s="2">
        <f t="shared" ref="Q12:Q28" si="3">IF(R12&lt;0,0,R12)</f>
        <v>2</v>
      </c>
      <c r="R12" s="17">
        <f>2+VLOOKUP($B12,Course!$E$3:$H$21,3,FALSE)-J12</f>
        <v>2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5</v>
      </c>
      <c r="W12" s="17">
        <f>IF(OR(ISBLANK($I12),$I12&lt;=0),"",IF(Course!$C5=4,$I12,""))</f>
        <v>5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1</v>
      </c>
      <c r="D13" s="1">
        <v>5</v>
      </c>
      <c r="E13" s="17">
        <f t="shared" si="0"/>
        <v>4</v>
      </c>
      <c r="F13" s="17">
        <f>IF(D13-Course!$C6&gt;2,Course!$C6+2,D13)</f>
        <v>5</v>
      </c>
      <c r="G13" s="2">
        <f t="shared" si="1"/>
        <v>2</v>
      </c>
      <c r="H13" s="17">
        <f>2+VLOOKUP($B13,Course!$A$3:$D$21,3,FALSE)-E13</f>
        <v>2</v>
      </c>
      <c r="I13" s="1">
        <v>6</v>
      </c>
      <c r="J13" s="17">
        <f t="shared" si="2"/>
        <v>5</v>
      </c>
      <c r="K13" s="17">
        <f>IF(I13-Course!$G6&gt;2,Course!$G6+2,I13)</f>
        <v>6</v>
      </c>
      <c r="L13" s="17"/>
      <c r="M13" s="17">
        <f>QUOTIENT($G$5,18)+IF(VLOOKUP($B13,Course!$E$3:$H$21,4,FALSE)&lt;=MOD($G$5,18),1,0)</f>
        <v>1</v>
      </c>
      <c r="N13" s="17"/>
      <c r="O13" s="17">
        <f>Course!C6</f>
        <v>4</v>
      </c>
      <c r="P13" s="17"/>
      <c r="Q13" s="2">
        <f t="shared" si="3"/>
        <v>1</v>
      </c>
      <c r="R13" s="17">
        <f>2+VLOOKUP($B13,Course!$E$3:$H$21,3,FALSE)-J13</f>
        <v>1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5</v>
      </c>
      <c r="W13" s="17">
        <f>IF(OR(ISBLANK($I13),$I13&lt;=0),"",IF(Course!$C6=4,$I13,""))</f>
        <v>6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1</v>
      </c>
      <c r="D14" s="1">
        <v>5</v>
      </c>
      <c r="E14" s="17">
        <f t="shared" si="0"/>
        <v>4</v>
      </c>
      <c r="F14" s="17">
        <f>IF(D14-Course!$C7&gt;2,Course!$C7+2,D14)</f>
        <v>5</v>
      </c>
      <c r="G14" s="2">
        <f t="shared" si="1"/>
        <v>1</v>
      </c>
      <c r="H14" s="17">
        <f>2+VLOOKUP($B14,Course!$A$3:$D$21,3,FALSE)-E14</f>
        <v>1</v>
      </c>
      <c r="I14" s="1">
        <v>4</v>
      </c>
      <c r="J14" s="17">
        <f t="shared" si="2"/>
        <v>3</v>
      </c>
      <c r="K14" s="17">
        <f>IF(I14-Course!$G7&gt;2,Course!$G7+2,I14)</f>
        <v>4</v>
      </c>
      <c r="L14" s="17"/>
      <c r="M14" s="17">
        <f>QUOTIENT($G$5,18)+IF(VLOOKUP($B14,Course!$E$3:$H$21,4,FALSE)&lt;=MOD($G$5,18),1,0)</f>
        <v>1</v>
      </c>
      <c r="N14" s="17"/>
      <c r="O14" s="17">
        <f>Course!C7</f>
        <v>3</v>
      </c>
      <c r="P14" s="17"/>
      <c r="Q14" s="2">
        <f t="shared" si="3"/>
        <v>2</v>
      </c>
      <c r="R14" s="17">
        <f>2+VLOOKUP($B14,Course!$E$3:$H$21,3,FALSE)-J14</f>
        <v>2</v>
      </c>
      <c r="S14" s="17"/>
      <c r="T14" s="17">
        <f>IF(OR(ISBLANK($D14),$D14&lt;=0),"",IF(Course!$C7=3,$D14,""))</f>
        <v>5</v>
      </c>
      <c r="U14" s="17">
        <f>IF(OR(ISBLANK($I14),$I14&lt;=0),"",IF(Course!$C7=3,$I14,""))</f>
        <v>4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2</v>
      </c>
      <c r="D15" s="1">
        <v>7</v>
      </c>
      <c r="E15" s="17">
        <f t="shared" si="0"/>
        <v>5</v>
      </c>
      <c r="F15" s="17">
        <f>IF(D15-Course!$C8&gt;2,Course!$C8+2,D15)</f>
        <v>7</v>
      </c>
      <c r="G15" s="2">
        <f t="shared" si="1"/>
        <v>2</v>
      </c>
      <c r="H15" s="17">
        <f>2+VLOOKUP($B15,Course!$A$3:$D$21,3,FALSE)-E15</f>
        <v>2</v>
      </c>
      <c r="I15" s="1">
        <v>7</v>
      </c>
      <c r="J15" s="17">
        <f t="shared" si="2"/>
        <v>5</v>
      </c>
      <c r="K15" s="17">
        <f>IF(I15-Course!$G8&gt;2,Course!$G8+2,I15)</f>
        <v>7</v>
      </c>
      <c r="L15" s="17"/>
      <c r="M15" s="17">
        <f>QUOTIENT($G$5,18)+IF(VLOOKUP($B15,Course!$E$3:$H$21,4,FALSE)&lt;=MOD($G$5,18),1,0)</f>
        <v>2</v>
      </c>
      <c r="N15" s="17"/>
      <c r="O15" s="17">
        <f>Course!C8</f>
        <v>5</v>
      </c>
      <c r="P15" s="17"/>
      <c r="Q15" s="2">
        <f t="shared" si="3"/>
        <v>2</v>
      </c>
      <c r="R15" s="17">
        <f>2+VLOOKUP($B15,Course!$E$3:$H$21,3,FALSE)-J15</f>
        <v>2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7</v>
      </c>
      <c r="Y15" s="17">
        <f>IF(OR(ISBLANK($I15),$I15&lt;=0),"",IF(Course!$C8=5,$I15,""))</f>
        <v>7</v>
      </c>
    </row>
    <row r="16" spans="2:25" ht="14.4" x14ac:dyDescent="0.3">
      <c r="B16" s="2">
        <v>6</v>
      </c>
      <c r="C16" s="17">
        <f>QUOTIENT($G$5,18)+IF(VLOOKUP($B16,Course!$A$3:$D$21,4,FALSE)&lt;=MOD($G$5,18),1,0)</f>
        <v>1</v>
      </c>
      <c r="D16" s="1">
        <v>7</v>
      </c>
      <c r="E16" s="17">
        <f t="shared" si="0"/>
        <v>6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0</v>
      </c>
      <c r="I16" s="1">
        <v>5</v>
      </c>
      <c r="J16" s="17">
        <f t="shared" si="2"/>
        <v>4</v>
      </c>
      <c r="K16" s="17">
        <f>IF(I16-Course!$G9&gt;2,Course!$G9+2,I16)</f>
        <v>5</v>
      </c>
      <c r="L16" s="17"/>
      <c r="M16" s="17">
        <f>QUOTIENT($G$5,18)+IF(VLOOKUP($B16,Course!$E$3:$H$21,4,FALSE)&lt;=MOD($G$5,18),1,0)</f>
        <v>1</v>
      </c>
      <c r="N16" s="17"/>
      <c r="O16" s="17">
        <f>Course!C9</f>
        <v>4</v>
      </c>
      <c r="P16" s="17"/>
      <c r="Q16" s="2">
        <f t="shared" si="3"/>
        <v>2</v>
      </c>
      <c r="R16" s="17">
        <f>2+VLOOKUP($B16,Course!$E$3:$H$21,3,FALSE)-J16</f>
        <v>2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7</v>
      </c>
      <c r="W16" s="17">
        <f>IF(OR(ISBLANK($I16),$I16&lt;=0),"",IF(Course!$C9=4,$I16,""))</f>
        <v>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2</v>
      </c>
      <c r="D17" s="1">
        <v>4</v>
      </c>
      <c r="E17" s="17">
        <f t="shared" si="0"/>
        <v>2</v>
      </c>
      <c r="F17" s="17">
        <f>IF(D17-Course!$C10&gt;2,Course!$C10+2,D17)</f>
        <v>4</v>
      </c>
      <c r="G17" s="2">
        <f t="shared" si="1"/>
        <v>3</v>
      </c>
      <c r="H17" s="17">
        <f>2+VLOOKUP($B17,Course!$A$3:$D$21,3,FALSE)-E17</f>
        <v>3</v>
      </c>
      <c r="I17" s="1">
        <v>4</v>
      </c>
      <c r="J17" s="17">
        <f t="shared" si="2"/>
        <v>2</v>
      </c>
      <c r="K17" s="17">
        <f>IF(I17-Course!$G10&gt;2,Course!$G10+2,I17)</f>
        <v>4</v>
      </c>
      <c r="L17" s="17"/>
      <c r="M17" s="17">
        <f>QUOTIENT($G$5,18)+IF(VLOOKUP($B17,Course!$E$3:$H$21,4,FALSE)&lt;=MOD($G$5,18),1,0)</f>
        <v>2</v>
      </c>
      <c r="N17" s="17"/>
      <c r="O17" s="17">
        <f>Course!C10</f>
        <v>3</v>
      </c>
      <c r="P17" s="17"/>
      <c r="Q17" s="2">
        <f t="shared" si="3"/>
        <v>3</v>
      </c>
      <c r="R17" s="17">
        <f>2+VLOOKUP($B17,Course!$E$3:$H$21,3,FALSE)-J17</f>
        <v>3</v>
      </c>
      <c r="S17" s="17"/>
      <c r="T17" s="17">
        <f>IF(OR(ISBLANK($D17),$D17&lt;=0),"",IF(Course!$C10=3,$D17,""))</f>
        <v>4</v>
      </c>
      <c r="U17" s="17">
        <f>IF(OR(ISBLANK($I17),$I17&lt;=0),"",IF(Course!$C10=3,$I17,""))</f>
        <v>4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2</v>
      </c>
      <c r="D18" s="1">
        <v>7</v>
      </c>
      <c r="E18" s="17">
        <f t="shared" si="0"/>
        <v>5</v>
      </c>
      <c r="F18" s="17">
        <f>IF(D18-Course!$C11&gt;2,Course!$C11+2,D18)</f>
        <v>6</v>
      </c>
      <c r="G18" s="2">
        <f t="shared" si="1"/>
        <v>1</v>
      </c>
      <c r="H18" s="17">
        <f>2+VLOOKUP($B18,Course!$A$3:$D$21,3,FALSE)-E18</f>
        <v>1</v>
      </c>
      <c r="I18" s="1">
        <v>8</v>
      </c>
      <c r="J18" s="17">
        <f t="shared" si="2"/>
        <v>6</v>
      </c>
      <c r="K18" s="17">
        <f>IF(I18-Course!$G11&gt;2,Course!$G11+2,I18)</f>
        <v>6</v>
      </c>
      <c r="L18" s="17"/>
      <c r="M18" s="17">
        <f>QUOTIENT($G$5,18)+IF(VLOOKUP($B18,Course!$E$3:$H$21,4,FALSE)&lt;=MOD($G$5,18),1,0)</f>
        <v>2</v>
      </c>
      <c r="N18" s="17"/>
      <c r="O18" s="17">
        <f>Course!C11</f>
        <v>4</v>
      </c>
      <c r="P18" s="17"/>
      <c r="Q18" s="2">
        <f t="shared" si="3"/>
        <v>0</v>
      </c>
      <c r="R18" s="17">
        <f>2+VLOOKUP($B18,Course!$E$3:$H$21,3,FALSE)-J18</f>
        <v>0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7</v>
      </c>
      <c r="W18" s="17">
        <f>IF(OR(ISBLANK($I18),$I18&lt;=0),"",IF(Course!$C11=4,$I18,""))</f>
        <v>8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2</v>
      </c>
      <c r="D19" s="1">
        <v>6</v>
      </c>
      <c r="E19" s="17">
        <f t="shared" si="0"/>
        <v>4</v>
      </c>
      <c r="F19" s="17">
        <f>IF(D19-Course!$C12&gt;2,Course!$C12+2,D19)</f>
        <v>6</v>
      </c>
      <c r="G19" s="2">
        <f t="shared" si="1"/>
        <v>2</v>
      </c>
      <c r="H19" s="17">
        <f>2+VLOOKUP($B19,Course!$A$3:$D$21,3,FALSE)-E19</f>
        <v>2</v>
      </c>
      <c r="I19" s="1">
        <v>7</v>
      </c>
      <c r="J19" s="17">
        <f t="shared" si="2"/>
        <v>5</v>
      </c>
      <c r="K19" s="17">
        <f>IF(I19-Course!$G12&gt;2,Course!$G12+2,I19)</f>
        <v>6</v>
      </c>
      <c r="L19" s="17"/>
      <c r="M19" s="17">
        <f>QUOTIENT($G$5,18)+IF(VLOOKUP($B19,Course!$E$3:$H$21,4,FALSE)&lt;=MOD($G$5,18),1,0)</f>
        <v>2</v>
      </c>
      <c r="N19" s="17"/>
      <c r="O19" s="17">
        <f>Course!C12</f>
        <v>4</v>
      </c>
      <c r="P19" s="17"/>
      <c r="Q19" s="2">
        <f t="shared" si="3"/>
        <v>1</v>
      </c>
      <c r="R19" s="17">
        <f>2+VLOOKUP($B19,Course!$E$3:$H$21,3,FALSE)-J19</f>
        <v>1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6</v>
      </c>
      <c r="W19" s="17">
        <f>IF(OR(ISBLANK($I19),$I19&lt;=0),"",IF(Course!$C12=4,$I19,""))</f>
        <v>7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2</v>
      </c>
      <c r="D20" s="1">
        <v>7</v>
      </c>
      <c r="E20" s="17">
        <f t="shared" si="0"/>
        <v>5</v>
      </c>
      <c r="F20" s="17">
        <f>IF(D20-Course!$C13&gt;2,Course!$C13+2,D20)</f>
        <v>6</v>
      </c>
      <c r="G20" s="2">
        <f t="shared" si="1"/>
        <v>1</v>
      </c>
      <c r="H20" s="17">
        <f>2+VLOOKUP($B20,Course!$A$3:$D$21,3,FALSE)-E20</f>
        <v>1</v>
      </c>
      <c r="I20" s="1">
        <v>5</v>
      </c>
      <c r="J20" s="17">
        <f t="shared" si="2"/>
        <v>3</v>
      </c>
      <c r="K20" s="17">
        <f>IF(I20-Course!$G13&gt;2,Course!$G13+2,I20)</f>
        <v>5</v>
      </c>
      <c r="L20" s="17"/>
      <c r="M20" s="17">
        <f>QUOTIENT($G$5,18)+IF(VLOOKUP($B20,Course!$E$3:$H$21,4,FALSE)&lt;=MOD($G$5,18),1,0)</f>
        <v>2</v>
      </c>
      <c r="N20" s="17"/>
      <c r="O20" s="17">
        <f>Course!C13</f>
        <v>4</v>
      </c>
      <c r="P20" s="17"/>
      <c r="Q20" s="2">
        <f t="shared" si="3"/>
        <v>3</v>
      </c>
      <c r="R20" s="17">
        <f>2+VLOOKUP($B20,Course!$E$3:$H$21,3,FALSE)-J20</f>
        <v>3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7</v>
      </c>
      <c r="W20" s="17">
        <f>IF(OR(ISBLANK($I20),$I20&lt;=0),"",IF(Course!$C13=4,$I20,""))</f>
        <v>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1</v>
      </c>
      <c r="D21" s="1">
        <v>7</v>
      </c>
      <c r="E21" s="17">
        <f t="shared" si="0"/>
        <v>6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0</v>
      </c>
      <c r="I21" s="1">
        <v>4</v>
      </c>
      <c r="J21" s="17">
        <f t="shared" si="2"/>
        <v>3</v>
      </c>
      <c r="K21" s="17">
        <f>IF(I21-Course!$G14&gt;2,Course!$G14+2,I21)</f>
        <v>4</v>
      </c>
      <c r="L21" s="17"/>
      <c r="M21" s="17">
        <f>QUOTIENT($G$5,18)+IF(VLOOKUP($B21,Course!$E$3:$H$21,4,FALSE)&lt;=MOD($G$5,18),1,0)</f>
        <v>1</v>
      </c>
      <c r="N21" s="17"/>
      <c r="O21" s="17">
        <f>Course!C14</f>
        <v>4</v>
      </c>
      <c r="P21" s="17"/>
      <c r="Q21" s="2">
        <f t="shared" si="3"/>
        <v>3</v>
      </c>
      <c r="R21" s="17">
        <f>2+VLOOKUP($B21,Course!$E$3:$H$21,3,FALSE)-J21</f>
        <v>3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7</v>
      </c>
      <c r="W21" s="17">
        <f>IF(OR(ISBLANK($I21),$I21&lt;=0),"",IF(Course!$C14=4,$I21,""))</f>
        <v>4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1</v>
      </c>
      <c r="D22" s="1">
        <v>6</v>
      </c>
      <c r="E22" s="17">
        <f t="shared" si="0"/>
        <v>5</v>
      </c>
      <c r="F22" s="17">
        <f>IF(D22-Course!$C15&gt;2,Course!$C15+2,D22)</f>
        <v>6</v>
      </c>
      <c r="G22" s="2">
        <f t="shared" si="1"/>
        <v>1</v>
      </c>
      <c r="H22" s="17">
        <f>2+VLOOKUP($B22,Course!$A$3:$D$21,3,FALSE)-E22</f>
        <v>1</v>
      </c>
      <c r="I22" s="1">
        <v>4</v>
      </c>
      <c r="J22" s="17">
        <f t="shared" si="2"/>
        <v>3</v>
      </c>
      <c r="K22" s="17">
        <f>IF(I22-Course!$G15&gt;2,Course!$G15+2,I22)</f>
        <v>4</v>
      </c>
      <c r="L22" s="17"/>
      <c r="M22" s="17">
        <f>QUOTIENT($G$5,18)+IF(VLOOKUP($B22,Course!$E$3:$H$21,4,FALSE)&lt;=MOD($G$5,18),1,0)</f>
        <v>1</v>
      </c>
      <c r="N22" s="17"/>
      <c r="O22" s="17">
        <f>Course!C15</f>
        <v>4</v>
      </c>
      <c r="P22" s="17"/>
      <c r="Q22" s="2">
        <f t="shared" si="3"/>
        <v>3</v>
      </c>
      <c r="R22" s="17">
        <f>2+VLOOKUP($B22,Course!$E$3:$H$21,3,FALSE)-J22</f>
        <v>3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6</v>
      </c>
      <c r="W22" s="17">
        <f>IF(OR(ISBLANK($I22),$I22&lt;=0),"",IF(Course!$C15=4,$I22,""))</f>
        <v>4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2</v>
      </c>
      <c r="D23" s="1">
        <v>6</v>
      </c>
      <c r="E23" s="17">
        <f t="shared" si="0"/>
        <v>4</v>
      </c>
      <c r="F23" s="17">
        <f>IF(D23-Course!$C16&gt;2,Course!$C16+2,D23)</f>
        <v>5</v>
      </c>
      <c r="G23" s="2">
        <f t="shared" si="1"/>
        <v>1</v>
      </c>
      <c r="H23" s="17">
        <f>2+VLOOKUP($B23,Course!$A$3:$D$21,3,FALSE)-E23</f>
        <v>1</v>
      </c>
      <c r="I23" s="1">
        <v>5</v>
      </c>
      <c r="J23" s="17">
        <f t="shared" si="2"/>
        <v>3</v>
      </c>
      <c r="K23" s="17">
        <f>IF(I23-Course!$G16&gt;2,Course!$G16+2,I23)</f>
        <v>5</v>
      </c>
      <c r="L23" s="17"/>
      <c r="M23" s="17">
        <f>QUOTIENT($G$5,18)+IF(VLOOKUP($B23,Course!$E$3:$H$21,4,FALSE)&lt;=MOD($G$5,18),1,0)</f>
        <v>2</v>
      </c>
      <c r="N23" s="17"/>
      <c r="O23" s="17">
        <f>Course!C16</f>
        <v>3</v>
      </c>
      <c r="P23" s="17"/>
      <c r="Q23" s="2">
        <f t="shared" si="3"/>
        <v>2</v>
      </c>
      <c r="R23" s="17">
        <f>2+VLOOKUP($B23,Course!$E$3:$H$21,3,FALSE)-J23</f>
        <v>2</v>
      </c>
      <c r="S23" s="17"/>
      <c r="T23" s="17">
        <f>IF(OR(ISBLANK($D23),$D23&lt;=0),"",IF(Course!$C16=3,$D23,""))</f>
        <v>6</v>
      </c>
      <c r="U23" s="17">
        <f>IF(OR(ISBLANK($I23),$I23&lt;=0),"",IF(Course!$C16=3,$I23,""))</f>
        <v>5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2</v>
      </c>
      <c r="D24" s="1">
        <v>6</v>
      </c>
      <c r="E24" s="17">
        <f t="shared" si="0"/>
        <v>4</v>
      </c>
      <c r="F24" s="17">
        <f>IF(D24-Course!$C17&gt;2,Course!$C17+2,D24)</f>
        <v>6</v>
      </c>
      <c r="G24" s="2">
        <f t="shared" si="1"/>
        <v>2</v>
      </c>
      <c r="H24" s="17">
        <f>2+VLOOKUP($B24,Course!$A$3:$D$21,3,FALSE)-E24</f>
        <v>2</v>
      </c>
      <c r="I24" s="1">
        <v>6</v>
      </c>
      <c r="J24" s="17">
        <f t="shared" si="2"/>
        <v>4</v>
      </c>
      <c r="K24" s="17">
        <f>IF(I24-Course!$G17&gt;2,Course!$G17+2,I24)</f>
        <v>6</v>
      </c>
      <c r="L24" s="17"/>
      <c r="M24" s="17">
        <f>QUOTIENT($G$5,18)+IF(VLOOKUP($B24,Course!$E$3:$H$21,4,FALSE)&lt;=MOD($G$5,18),1,0)</f>
        <v>2</v>
      </c>
      <c r="N24" s="17"/>
      <c r="O24" s="17">
        <f>Course!C17</f>
        <v>4</v>
      </c>
      <c r="P24" s="17"/>
      <c r="Q24" s="2">
        <f t="shared" si="3"/>
        <v>2</v>
      </c>
      <c r="R24" s="17">
        <f>2+VLOOKUP($B24,Course!$E$3:$H$21,3,FALSE)-J24</f>
        <v>2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6</v>
      </c>
      <c r="W24" s="17">
        <f>IF(OR(ISBLANK($I24),$I24&lt;=0),"",IF(Course!$C17=4,$I24,""))</f>
        <v>6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2</v>
      </c>
      <c r="D25" s="1">
        <v>5</v>
      </c>
      <c r="E25" s="17">
        <f t="shared" si="0"/>
        <v>3</v>
      </c>
      <c r="F25" s="17">
        <f>IF(D25-Course!$C18&gt;2,Course!$C18+2,D25)</f>
        <v>5</v>
      </c>
      <c r="G25" s="2">
        <f t="shared" si="1"/>
        <v>3</v>
      </c>
      <c r="H25" s="17">
        <f>2+VLOOKUP($B25,Course!$A$3:$D$21,3,FALSE)-E25</f>
        <v>3</v>
      </c>
      <c r="I25" s="1">
        <v>6</v>
      </c>
      <c r="J25" s="17">
        <f t="shared" si="2"/>
        <v>4</v>
      </c>
      <c r="K25" s="17">
        <f>IF(I25-Course!$G18&gt;2,Course!$G18+2,I25)</f>
        <v>6</v>
      </c>
      <c r="L25" s="17"/>
      <c r="M25" s="17">
        <f>QUOTIENT($G$5,18)+IF(VLOOKUP($B25,Course!$E$3:$H$21,4,FALSE)&lt;=MOD($G$5,18),1,0)</f>
        <v>2</v>
      </c>
      <c r="N25" s="17"/>
      <c r="O25" s="17">
        <f>Course!C18</f>
        <v>4</v>
      </c>
      <c r="P25" s="17"/>
      <c r="Q25" s="2">
        <f t="shared" si="3"/>
        <v>2</v>
      </c>
      <c r="R25" s="17">
        <f>2+VLOOKUP($B25,Course!$E$3:$H$21,3,FALSE)-J25</f>
        <v>2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5</v>
      </c>
      <c r="W25" s="17">
        <f>IF(OR(ISBLANK($I25),$I25&lt;=0),"",IF(Course!$C18=4,$I25,""))</f>
        <v>6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2</v>
      </c>
      <c r="D26" s="1">
        <v>6</v>
      </c>
      <c r="E26" s="17">
        <f t="shared" si="0"/>
        <v>4</v>
      </c>
      <c r="F26" s="17">
        <f>IF(D26-Course!$C19&gt;2,Course!$C19+2,D26)</f>
        <v>6</v>
      </c>
      <c r="G26" s="2">
        <f t="shared" si="1"/>
        <v>2</v>
      </c>
      <c r="H26" s="17">
        <f>2+VLOOKUP($B26,Course!$A$3:$D$21,3,FALSE)-E26</f>
        <v>2</v>
      </c>
      <c r="I26" s="1">
        <v>6</v>
      </c>
      <c r="J26" s="17">
        <f t="shared" si="2"/>
        <v>4</v>
      </c>
      <c r="K26" s="17">
        <f>IF(I26-Course!$G19&gt;2,Course!$G19+2,I26)</f>
        <v>6</v>
      </c>
      <c r="L26" s="17"/>
      <c r="M26" s="17">
        <f>QUOTIENT($G$5,18)+IF(VLOOKUP($B26,Course!$E$3:$H$21,4,FALSE)&lt;=MOD($G$5,18),1,0)</f>
        <v>2</v>
      </c>
      <c r="N26" s="17"/>
      <c r="O26" s="17">
        <f>Course!C19</f>
        <v>4</v>
      </c>
      <c r="P26" s="17"/>
      <c r="Q26" s="2">
        <f t="shared" si="3"/>
        <v>2</v>
      </c>
      <c r="R26" s="17">
        <f>2+VLOOKUP($B26,Course!$E$3:$H$21,3,FALSE)-J26</f>
        <v>2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6</v>
      </c>
      <c r="W26" s="17">
        <f>IF(OR(ISBLANK($I26),$I26&lt;=0),"",IF(Course!$C19=4,$I26,""))</f>
        <v>6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1</v>
      </c>
      <c r="D27" s="1">
        <v>6</v>
      </c>
      <c r="E27" s="17">
        <f t="shared" si="0"/>
        <v>5</v>
      </c>
      <c r="F27" s="17">
        <f>IF(D27-Course!$C20&gt;2,Course!$C20+2,D27)</f>
        <v>6</v>
      </c>
      <c r="G27" s="2">
        <f t="shared" si="1"/>
        <v>1</v>
      </c>
      <c r="H27" s="17">
        <f>2+VLOOKUP($B27,Course!$A$3:$D$21,3,FALSE)-E27</f>
        <v>1</v>
      </c>
      <c r="I27" s="1">
        <v>6</v>
      </c>
      <c r="J27" s="17">
        <f t="shared" si="2"/>
        <v>5</v>
      </c>
      <c r="K27" s="17">
        <f>IF(I27-Course!$G20&gt;2,Course!$G20+2,I27)</f>
        <v>6</v>
      </c>
      <c r="L27" s="17"/>
      <c r="M27" s="17">
        <f>QUOTIENT($G$5,18)+IF(VLOOKUP($B27,Course!$E$3:$H$21,4,FALSE)&lt;=MOD($G$5,18),1,0)</f>
        <v>1</v>
      </c>
      <c r="N27" s="17"/>
      <c r="O27" s="17">
        <f>Course!C20</f>
        <v>4</v>
      </c>
      <c r="P27" s="17"/>
      <c r="Q27" s="2">
        <f t="shared" si="3"/>
        <v>1</v>
      </c>
      <c r="R27" s="17">
        <f>2+VLOOKUP($B27,Course!$E$3:$H$21,3,FALSE)-J27</f>
        <v>1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6</v>
      </c>
      <c r="W27" s="17">
        <f>IF(OR(ISBLANK($I27),$I27&lt;=0),"",IF(Course!$C20=4,$I27,""))</f>
        <v>6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2</v>
      </c>
      <c r="D28" s="1">
        <v>7</v>
      </c>
      <c r="E28" s="17">
        <f t="shared" si="0"/>
        <v>5</v>
      </c>
      <c r="F28" s="17">
        <f>IF(D28-Course!$C21&gt;2,Course!$C21+2,D28)</f>
        <v>7</v>
      </c>
      <c r="G28" s="2">
        <f t="shared" si="1"/>
        <v>2</v>
      </c>
      <c r="H28" s="17">
        <f>2+VLOOKUP($B28,Course!$A$3:$D$21,3,FALSE)-E28</f>
        <v>2</v>
      </c>
      <c r="I28" s="1">
        <v>7</v>
      </c>
      <c r="J28" s="17">
        <f t="shared" si="2"/>
        <v>5</v>
      </c>
      <c r="K28" s="17">
        <f>IF(I28-Course!$G21&gt;2,Course!$G21+2,I28)</f>
        <v>7</v>
      </c>
      <c r="L28" s="17"/>
      <c r="M28" s="17">
        <f>QUOTIENT($G$5,18)+IF(VLOOKUP($B28,Course!$E$3:$H$21,4,FALSE)&lt;=MOD($G$5,18),1,0)</f>
        <v>2</v>
      </c>
      <c r="N28" s="17"/>
      <c r="O28" s="17">
        <f>Course!C21</f>
        <v>5</v>
      </c>
      <c r="P28" s="17"/>
      <c r="Q28" s="2">
        <f t="shared" si="3"/>
        <v>2</v>
      </c>
      <c r="R28" s="17">
        <f>2+VLOOKUP($B28,Course!$E$3:$H$21,3,FALSE)-J28</f>
        <v>2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7</v>
      </c>
      <c r="Y28" s="17">
        <f>IF(OR(ISBLANK($I28),$I28&lt;=0),"",IF(Course!$C21=5,$I28,""))</f>
        <v>7</v>
      </c>
    </row>
    <row r="29" spans="2:25" ht="14.4" x14ac:dyDescent="0.3">
      <c r="B29" s="41" t="s">
        <v>2</v>
      </c>
      <c r="C29" s="42"/>
      <c r="D29" s="42">
        <f>SUM(D11:D28)</f>
        <v>106</v>
      </c>
      <c r="E29" s="42">
        <f>SUM(E11:E28)</f>
        <v>78</v>
      </c>
      <c r="F29" s="42">
        <f>SUM(F11:F28)</f>
        <v>101</v>
      </c>
      <c r="G29" s="41">
        <f t="shared" ref="G29:R29" si="4">SUM(G11:G28)</f>
        <v>28</v>
      </c>
      <c r="H29" s="42">
        <f t="shared" si="4"/>
        <v>28</v>
      </c>
      <c r="I29" s="42">
        <f t="shared" si="4"/>
        <v>99</v>
      </c>
      <c r="J29" s="42">
        <f t="shared" si="4"/>
        <v>71</v>
      </c>
      <c r="K29" s="42">
        <f t="shared" si="4"/>
        <v>96</v>
      </c>
      <c r="L29" s="42"/>
      <c r="M29" s="42"/>
      <c r="N29" s="42"/>
      <c r="O29" s="42"/>
      <c r="P29" s="42"/>
      <c r="Q29" s="41">
        <f t="shared" si="4"/>
        <v>35</v>
      </c>
      <c r="R29" s="42">
        <f t="shared" si="4"/>
        <v>35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63</v>
      </c>
      <c r="R30" s="41">
        <f>R29+H29</f>
        <v>63</v>
      </c>
      <c r="S30" s="41">
        <f>Q30+R30/1000</f>
        <v>63.063000000000002</v>
      </c>
      <c r="T30" s="41"/>
      <c r="U30" s="41">
        <f>AVERAGE(T11:U29)</f>
        <v>4.5</v>
      </c>
      <c r="V30" s="41"/>
      <c r="W30" s="41">
        <f t="shared" ref="W30:Y30" si="5">AVERAGE(V11:W29)</f>
        <v>5.875</v>
      </c>
      <c r="X30" s="41"/>
      <c r="Y30" s="41">
        <f t="shared" si="5"/>
        <v>7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>
        <f ca="1">SUM(OFFSET(INDIRECT("'"&amp;SUBSTITUTE($B$3,"'","''")&amp;"'!J11"),0,MATCH($B$2,INDIRECT("'"&amp;SUBSTITUTE($B$3,"'","''")&amp;"'!$C$5:$C$6"),0),18,1))+SUM(OFFSET(INDIRECT("'"&amp;SUBSTITUTE($B$3,"'","''")&amp;"'!T11"),0,MATCH($B$2,INDIRECT("'"&amp;SUBSTITUTE($B$3,"'","''")&amp;"'!$C$5:$C$6"),0),18,1))</f>
        <v>15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33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28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Sheet8"/>
  <dimension ref="A1:W30"/>
  <sheetViews>
    <sheetView zoomScaleNormal="100" workbookViewId="0">
      <selection activeCell="G5" sqref="G5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9.33203125" style="18" hidden="1" customWidth="1"/>
    <col min="5" max="5" width="24.33203125" style="18" customWidth="1"/>
    <col min="6" max="6" width="9.3320312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1" width="18.5546875" style="18" customWidth="1"/>
    <col min="12" max="12" width="15.44140625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8.88671875" style="18" hidden="1" customWidth="1"/>
    <col min="19" max="19" width="12.109375" style="18" customWidth="1"/>
    <col min="20" max="20" width="0" style="18" hidden="1" customWidth="1"/>
    <col min="21" max="21" width="18.5546875" style="18" hidden="1" customWidth="1"/>
    <col min="22" max="22" width="15.44140625" style="18" hidden="1" customWidth="1"/>
    <col min="23" max="23" width="0.6640625" style="18" customWidth="1"/>
    <col min="24" max="16384" width="9.109375" style="18" hidden="1"/>
  </cols>
  <sheetData>
    <row r="1" spans="2:23" ht="3.75" customHeight="1" x14ac:dyDescent="0.3"/>
    <row r="2" spans="2:23" ht="23.4" x14ac:dyDescent="0.3">
      <c r="B2" s="244" t="str">
        <f ca="1">MID(CELL("filename",B2),FIND("]",CELL("filename",B2))+1,255)</f>
        <v>Phil &amp; Slimer</v>
      </c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6"/>
    </row>
    <row r="3" spans="2:23" ht="14.4" x14ac:dyDescent="0.3">
      <c r="B3" s="247" t="str">
        <f>C5&amp;" &amp; "&amp;C6</f>
        <v>Phil &amp; Slimer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88"/>
    </row>
    <row r="4" spans="2:23" ht="14.4" x14ac:dyDescent="0.3">
      <c r="E4" s="249"/>
      <c r="F4" s="249"/>
      <c r="H4" s="17"/>
      <c r="K4" s="17"/>
    </row>
    <row r="5" spans="2:23" ht="14.4" x14ac:dyDescent="0.3">
      <c r="B5" s="20" t="s">
        <v>34</v>
      </c>
      <c r="C5" s="250" t="s">
        <v>11</v>
      </c>
      <c r="D5" s="250"/>
      <c r="E5" s="242" t="e">
        <f>N/A</f>
        <v>#NAME?</v>
      </c>
      <c r="F5" s="243"/>
      <c r="G5" s="98">
        <f ca="1">INDIRECT("'"&amp;C5&amp;"'!G5")</f>
        <v>28</v>
      </c>
    </row>
    <row r="6" spans="2:23" ht="14.4" x14ac:dyDescent="0.3">
      <c r="B6" s="21" t="s">
        <v>35</v>
      </c>
      <c r="C6" s="241" t="s">
        <v>98</v>
      </c>
      <c r="D6" s="241"/>
      <c r="E6" s="242" t="e">
        <f>N/A</f>
        <v>#NAME?</v>
      </c>
      <c r="F6" s="243"/>
      <c r="G6" s="98"/>
    </row>
    <row r="7" spans="2:23" ht="14.4" x14ac:dyDescent="0.3"/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19"/>
    </row>
    <row r="9" spans="2:23" ht="14.4" x14ac:dyDescent="0.3">
      <c r="B9" s="254"/>
      <c r="C9" s="259" t="str">
        <f>IF(ISBLANK($C$5),"",$C$5&amp;"'s Score")</f>
        <v>Phil's Score</v>
      </c>
      <c r="D9" s="260"/>
      <c r="E9" s="259" t="str">
        <f>IF(ISBLANK($C$6),"",$C$6&amp;"'s Score")</f>
        <v>Slimer's Score</v>
      </c>
      <c r="F9" s="260"/>
      <c r="G9" s="259" t="s">
        <v>36</v>
      </c>
      <c r="H9" s="261"/>
      <c r="I9" s="261"/>
      <c r="J9" s="261"/>
      <c r="K9" s="259" t="s">
        <v>37</v>
      </c>
      <c r="L9" s="263" t="s">
        <v>77</v>
      </c>
      <c r="M9" s="259" t="str">
        <f>IF(ISBLANK($C$5),"",$C$5&amp;"'s Score")</f>
        <v>Phil's Score</v>
      </c>
      <c r="N9" s="260"/>
      <c r="O9" s="259" t="str">
        <f>IF(ISBLANK($C$6),"",$C$6&amp;"'s Score")</f>
        <v>Slimer's Score</v>
      </c>
      <c r="P9" s="260"/>
      <c r="Q9" s="259" t="s">
        <v>36</v>
      </c>
      <c r="R9" s="261"/>
      <c r="S9" s="261"/>
      <c r="T9" s="261"/>
      <c r="U9" s="259" t="s">
        <v>37</v>
      </c>
      <c r="V9" s="263" t="s">
        <v>77</v>
      </c>
      <c r="W9" s="19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2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2"/>
      <c r="V10" s="264"/>
    </row>
    <row r="11" spans="2:23" ht="14.4" x14ac:dyDescent="0.3">
      <c r="B11" s="26">
        <v>1</v>
      </c>
      <c r="C11" s="27">
        <f ca="1">IFERROR(INDIRECT("'"&amp;$C$5&amp;"'!G"&amp;($B11+10)),"")</f>
        <v>2</v>
      </c>
      <c r="D11" s="27">
        <f ca="1">IFERROR(INDIRECT("'"&amp;$C$5&amp;"'!H"&amp;($B11+10)),"")</f>
        <v>2</v>
      </c>
      <c r="E11" s="27">
        <f ca="1">IFERROR(INDIRECT("'"&amp;$C$6&amp;"'!G"&amp;($B11+10)),"")</f>
        <v>3</v>
      </c>
      <c r="F11" s="27">
        <f ca="1">IFERROR(INDIRECT("'"&amp;$C$6&amp;"'!H"&amp;($B11+10)),"")</f>
        <v>3</v>
      </c>
      <c r="G11" s="28">
        <f ca="1">IFERROR((IF(C11=E11,C11,IF(C11&gt;E11,C11,E11))),"")</f>
        <v>3</v>
      </c>
      <c r="H11" s="28">
        <f ca="1">IFERROR((IF(D11=F11,D11,IF(D11&gt;F11,D11,F11))),"")</f>
        <v>3</v>
      </c>
      <c r="I11" s="28">
        <f ca="1">E11+C11</f>
        <v>5</v>
      </c>
      <c r="J11" s="28">
        <f ca="1">F11+D11</f>
        <v>5</v>
      </c>
      <c r="K11" s="27" t="str">
        <f ca="1">IF(AND(C11="",E11=""),"",IF(C11=E11,"Draw",IF(C11&lt;E11,$C$5,$C$6)))</f>
        <v>Phil</v>
      </c>
      <c r="L11" s="27" t="str">
        <f ca="1">IF(AND(D11="",F11=""),"",IF(D11=F11,"Draw",IF(D11&lt;F11,$C$5,$C$6)))</f>
        <v>Phil</v>
      </c>
      <c r="M11" s="27">
        <f ca="1">IFERROR(INDIRECT("'"&amp;$C$5&amp;"'!Q"&amp;($B11+10)),"")</f>
        <v>2</v>
      </c>
      <c r="N11" s="27">
        <f ca="1">IFERROR(INDIRECT("'"&amp;$C$5&amp;"'!R"&amp;($B11+10)),"")</f>
        <v>2</v>
      </c>
      <c r="O11" s="27">
        <f ca="1">IFERROR(INDIRECT("'"&amp;$C$6&amp;"'!Q"&amp;($B11+10)),"")</f>
        <v>1</v>
      </c>
      <c r="P11" s="27">
        <f ca="1">IFERROR(INDIRECT("'"&amp;$C$6&amp;"'!R"&amp;($B11+10)),"")</f>
        <v>1</v>
      </c>
      <c r="Q11" s="28">
        <f ca="1">IFERROR((IF(M11=O11,M11,IF(M11&gt;O11,M11,O11))),"")</f>
        <v>2</v>
      </c>
      <c r="R11" s="28">
        <f ca="1">IFERROR((IF(N11=P11,N11,IF(N11&gt;P11,N11,P11))),"")</f>
        <v>2</v>
      </c>
      <c r="S11" s="28">
        <f ca="1">O11+M11</f>
        <v>3</v>
      </c>
      <c r="T11" s="28">
        <f ca="1">P11+N11</f>
        <v>3</v>
      </c>
      <c r="U11" s="27" t="str">
        <f ca="1">IF(AND(M11="",O11=""),"",IF(M11=O11,"Draw",IF(M11&lt;O11,$C$5,$C$6)))</f>
        <v>Slimer</v>
      </c>
      <c r="V11" s="27" t="str">
        <f ca="1">IF(AND(N11="",P11=""),"",IF(N11=P11,"Draw",IF(N11&lt;P11,$C$5,$C$6)))</f>
        <v>Slimer</v>
      </c>
    </row>
    <row r="12" spans="2:23" ht="14.4" x14ac:dyDescent="0.3">
      <c r="B12" s="26">
        <v>2</v>
      </c>
      <c r="C12" s="27">
        <f t="shared" ref="C12:C28" ca="1" si="0">IFERROR(INDIRECT("'"&amp;$C$5&amp;"'!G"&amp;($B12+10)),"")</f>
        <v>2</v>
      </c>
      <c r="D12" s="27">
        <f t="shared" ref="D12:D28" ca="1" si="1">IFERROR(INDIRECT("'"&amp;$C$5&amp;"'!H"&amp;($B12+10)),"")</f>
        <v>2</v>
      </c>
      <c r="E12" s="27">
        <f t="shared" ref="E12:E28" ca="1" si="2">IFERROR(INDIRECT("'"&amp;$C$6&amp;"'!G"&amp;($B12+10)),"")</f>
        <v>2</v>
      </c>
      <c r="F12" s="27">
        <f t="shared" ref="F12:F28" ca="1" si="3">IFERROR(INDIRECT("'"&amp;$C$6&amp;"'!H"&amp;($B12+10)),"")</f>
        <v>2</v>
      </c>
      <c r="G12" s="28">
        <f t="shared" ref="G12:H28" ca="1" si="4">IFERROR((IF(C12=E12,C12,IF(C12&gt;E12,C12,E12))),"")</f>
        <v>2</v>
      </c>
      <c r="H12" s="28">
        <f t="shared" ca="1" si="4"/>
        <v>2</v>
      </c>
      <c r="I12" s="27">
        <f t="shared" ref="I12:J28" ca="1" si="5">E12+C12</f>
        <v>4</v>
      </c>
      <c r="J12" s="28">
        <f t="shared" ca="1" si="5"/>
        <v>4</v>
      </c>
      <c r="K12" s="27" t="str">
        <f t="shared" ref="K12:L28" ca="1" si="6">IF(AND(C12="",E12=""),"",IF(C12=E12,"Draw",IF(C12&lt;E12,$C$5,$C$6)))</f>
        <v>Draw</v>
      </c>
      <c r="L12" s="27" t="str">
        <f t="shared" ca="1" si="6"/>
        <v>Draw</v>
      </c>
      <c r="M12" s="27">
        <f t="shared" ref="M12:M28" ca="1" si="7">IFERROR(INDIRECT("'"&amp;$C$5&amp;"'!Q"&amp;($B12+10)),"")</f>
        <v>2</v>
      </c>
      <c r="N12" s="27">
        <f t="shared" ref="N12:N28" ca="1" si="8">IFERROR(INDIRECT("'"&amp;$C$5&amp;"'!R"&amp;($B12+10)),"")</f>
        <v>2</v>
      </c>
      <c r="O12" s="27">
        <f t="shared" ref="O12:O28" ca="1" si="9">IFERROR(INDIRECT("'"&amp;$C$6&amp;"'!Q"&amp;($B12+10)),"")</f>
        <v>1</v>
      </c>
      <c r="P12" s="27">
        <f t="shared" ref="P12:P28" ca="1" si="10">IFERROR(INDIRECT("'"&amp;$C$6&amp;"'!R"&amp;($B12+10)),"")</f>
        <v>1</v>
      </c>
      <c r="Q12" s="28">
        <f t="shared" ref="Q12:R28" ca="1" si="11">IFERROR((IF(M12=O12,M12,IF(M12&gt;O12,M12,O12))),"")</f>
        <v>2</v>
      </c>
      <c r="R12" s="28">
        <f t="shared" ca="1" si="11"/>
        <v>2</v>
      </c>
      <c r="S12" s="28">
        <f t="shared" ref="S12:T28" ca="1" si="12">O12+M12</f>
        <v>3</v>
      </c>
      <c r="T12" s="28">
        <f t="shared" ca="1" si="12"/>
        <v>3</v>
      </c>
      <c r="U12" s="27" t="str">
        <f t="shared" ref="U12:V28" ca="1" si="13">IF(AND(M12="",O12=""),"",IF(M12=O12,"Draw",IF(M12&lt;O12,$C$5,$C$6)))</f>
        <v>Slimer</v>
      </c>
      <c r="V12" s="27" t="str">
        <f t="shared" ca="1" si="13"/>
        <v>Slimer</v>
      </c>
    </row>
    <row r="13" spans="2:23" ht="14.4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3</v>
      </c>
      <c r="F13" s="27">
        <f t="shared" ca="1" si="3"/>
        <v>3</v>
      </c>
      <c r="G13" s="28">
        <f t="shared" ca="1" si="4"/>
        <v>3</v>
      </c>
      <c r="H13" s="28">
        <f t="shared" ca="1" si="4"/>
        <v>3</v>
      </c>
      <c r="I13" s="27">
        <f t="shared" ca="1" si="5"/>
        <v>5</v>
      </c>
      <c r="J13" s="28">
        <f t="shared" ca="1" si="5"/>
        <v>5</v>
      </c>
      <c r="K13" s="27" t="str">
        <f t="shared" ca="1" si="6"/>
        <v>Phil</v>
      </c>
      <c r="L13" s="27" t="str">
        <f t="shared" ca="1" si="6"/>
        <v>Phil</v>
      </c>
      <c r="M13" s="27">
        <f t="shared" ca="1" si="7"/>
        <v>1</v>
      </c>
      <c r="N13" s="27">
        <f t="shared" ca="1" si="8"/>
        <v>1</v>
      </c>
      <c r="O13" s="27">
        <f t="shared" ca="1" si="9"/>
        <v>3</v>
      </c>
      <c r="P13" s="27">
        <f t="shared" ca="1" si="10"/>
        <v>3</v>
      </c>
      <c r="Q13" s="28">
        <f t="shared" ca="1" si="11"/>
        <v>3</v>
      </c>
      <c r="R13" s="28">
        <f t="shared" ca="1" si="11"/>
        <v>3</v>
      </c>
      <c r="S13" s="28">
        <f t="shared" ca="1" si="12"/>
        <v>4</v>
      </c>
      <c r="T13" s="28">
        <f t="shared" ca="1" si="12"/>
        <v>4</v>
      </c>
      <c r="U13" s="27" t="str">
        <f t="shared" ca="1" si="13"/>
        <v>Phil</v>
      </c>
      <c r="V13" s="27" t="str">
        <f t="shared" ca="1" si="13"/>
        <v>Phil</v>
      </c>
    </row>
    <row r="14" spans="2:23" ht="14.4" x14ac:dyDescent="0.3">
      <c r="B14" s="26">
        <v>4</v>
      </c>
      <c r="C14" s="27">
        <f t="shared" ca="1" si="0"/>
        <v>1</v>
      </c>
      <c r="D14" s="27">
        <f t="shared" ca="1" si="1"/>
        <v>1</v>
      </c>
      <c r="E14" s="27">
        <f t="shared" ca="1" si="2"/>
        <v>0</v>
      </c>
      <c r="F14" s="27">
        <f t="shared" ca="1" si="3"/>
        <v>0</v>
      </c>
      <c r="G14" s="28">
        <f t="shared" ca="1" si="4"/>
        <v>1</v>
      </c>
      <c r="H14" s="28">
        <f t="shared" ca="1" si="4"/>
        <v>1</v>
      </c>
      <c r="I14" s="27">
        <f t="shared" ca="1" si="5"/>
        <v>1</v>
      </c>
      <c r="J14" s="28">
        <f t="shared" ca="1" si="5"/>
        <v>1</v>
      </c>
      <c r="K14" s="27" t="str">
        <f t="shared" ca="1" si="6"/>
        <v>Slimer</v>
      </c>
      <c r="L14" s="27" t="str">
        <f t="shared" ca="1" si="6"/>
        <v>Slimer</v>
      </c>
      <c r="M14" s="27">
        <f t="shared" ca="1" si="7"/>
        <v>2</v>
      </c>
      <c r="N14" s="27">
        <f t="shared" ca="1" si="8"/>
        <v>2</v>
      </c>
      <c r="O14" s="27">
        <f t="shared" ca="1" si="9"/>
        <v>1</v>
      </c>
      <c r="P14" s="27">
        <f t="shared" ca="1" si="10"/>
        <v>1</v>
      </c>
      <c r="Q14" s="28">
        <f t="shared" ca="1" si="11"/>
        <v>2</v>
      </c>
      <c r="R14" s="28">
        <f t="shared" ca="1" si="11"/>
        <v>2</v>
      </c>
      <c r="S14" s="28">
        <f t="shared" ca="1" si="12"/>
        <v>3</v>
      </c>
      <c r="T14" s="28">
        <f t="shared" ca="1" si="12"/>
        <v>3</v>
      </c>
      <c r="U14" s="27" t="str">
        <f t="shared" ca="1" si="13"/>
        <v>Slimer</v>
      </c>
      <c r="V14" s="27" t="str">
        <f t="shared" ca="1" si="13"/>
        <v>Slimer</v>
      </c>
    </row>
    <row r="15" spans="2:23" ht="14.4" x14ac:dyDescent="0.3">
      <c r="B15" s="26">
        <v>5</v>
      </c>
      <c r="C15" s="27">
        <f t="shared" ca="1" si="0"/>
        <v>2</v>
      </c>
      <c r="D15" s="27">
        <f t="shared" ca="1" si="1"/>
        <v>2</v>
      </c>
      <c r="E15" s="27">
        <f t="shared" ca="1" si="2"/>
        <v>2</v>
      </c>
      <c r="F15" s="27">
        <f t="shared" ca="1" si="3"/>
        <v>2</v>
      </c>
      <c r="G15" s="28">
        <f t="shared" ca="1" si="4"/>
        <v>2</v>
      </c>
      <c r="H15" s="28">
        <f t="shared" ca="1" si="4"/>
        <v>2</v>
      </c>
      <c r="I15" s="27">
        <f t="shared" ca="1" si="5"/>
        <v>4</v>
      </c>
      <c r="J15" s="28">
        <f t="shared" ca="1" si="5"/>
        <v>4</v>
      </c>
      <c r="K15" s="27" t="str">
        <f t="shared" ca="1" si="6"/>
        <v>Draw</v>
      </c>
      <c r="L15" s="27" t="str">
        <f t="shared" ca="1" si="6"/>
        <v>Draw</v>
      </c>
      <c r="M15" s="27">
        <f t="shared" ca="1" si="7"/>
        <v>2</v>
      </c>
      <c r="N15" s="27">
        <f t="shared" ca="1" si="8"/>
        <v>2</v>
      </c>
      <c r="O15" s="27">
        <f t="shared" ca="1" si="9"/>
        <v>1</v>
      </c>
      <c r="P15" s="27">
        <f t="shared" ca="1" si="10"/>
        <v>1</v>
      </c>
      <c r="Q15" s="28">
        <f t="shared" ca="1" si="11"/>
        <v>2</v>
      </c>
      <c r="R15" s="28">
        <f t="shared" ca="1" si="11"/>
        <v>2</v>
      </c>
      <c r="S15" s="28">
        <f t="shared" ca="1" si="12"/>
        <v>3</v>
      </c>
      <c r="T15" s="28">
        <f t="shared" ca="1" si="12"/>
        <v>3</v>
      </c>
      <c r="U15" s="27" t="str">
        <f t="shared" ca="1" si="13"/>
        <v>Slimer</v>
      </c>
      <c r="V15" s="27" t="str">
        <f t="shared" ca="1" si="13"/>
        <v>Slimer</v>
      </c>
    </row>
    <row r="16" spans="2:23" ht="14.4" x14ac:dyDescent="0.3">
      <c r="B16" s="26">
        <v>6</v>
      </c>
      <c r="C16" s="27">
        <f t="shared" ca="1" si="0"/>
        <v>0</v>
      </c>
      <c r="D16" s="27">
        <f t="shared" ca="1" si="1"/>
        <v>0</v>
      </c>
      <c r="E16" s="27">
        <f t="shared" ca="1" si="2"/>
        <v>1</v>
      </c>
      <c r="F16" s="27">
        <f t="shared" ca="1" si="3"/>
        <v>1</v>
      </c>
      <c r="G16" s="28">
        <f t="shared" ca="1" si="4"/>
        <v>1</v>
      </c>
      <c r="H16" s="28">
        <f t="shared" ca="1" si="4"/>
        <v>1</v>
      </c>
      <c r="I16" s="27">
        <f t="shared" ca="1" si="5"/>
        <v>1</v>
      </c>
      <c r="J16" s="28">
        <f t="shared" ca="1" si="5"/>
        <v>1</v>
      </c>
      <c r="K16" s="27" t="str">
        <f t="shared" ca="1" si="6"/>
        <v>Phil</v>
      </c>
      <c r="L16" s="27" t="str">
        <f t="shared" ca="1" si="6"/>
        <v>Phil</v>
      </c>
      <c r="M16" s="27">
        <f t="shared" ca="1" si="7"/>
        <v>2</v>
      </c>
      <c r="N16" s="27">
        <f t="shared" ca="1" si="8"/>
        <v>2</v>
      </c>
      <c r="O16" s="27">
        <f t="shared" ca="1" si="9"/>
        <v>0</v>
      </c>
      <c r="P16" s="27">
        <f t="shared" ca="1" si="10"/>
        <v>0</v>
      </c>
      <c r="Q16" s="28">
        <f t="shared" ca="1" si="11"/>
        <v>2</v>
      </c>
      <c r="R16" s="28">
        <f t="shared" ca="1" si="11"/>
        <v>2</v>
      </c>
      <c r="S16" s="28">
        <f t="shared" ca="1" si="12"/>
        <v>2</v>
      </c>
      <c r="T16" s="28">
        <f t="shared" ca="1" si="12"/>
        <v>2</v>
      </c>
      <c r="U16" s="27" t="str">
        <f t="shared" ca="1" si="13"/>
        <v>Slimer</v>
      </c>
      <c r="V16" s="27" t="str">
        <f t="shared" ca="1" si="13"/>
        <v>Slimer</v>
      </c>
    </row>
    <row r="17" spans="2:22" ht="14.4" x14ac:dyDescent="0.3">
      <c r="B17" s="26">
        <v>7</v>
      </c>
      <c r="C17" s="27">
        <f t="shared" ca="1" si="0"/>
        <v>3</v>
      </c>
      <c r="D17" s="27">
        <f t="shared" ca="1" si="1"/>
        <v>3</v>
      </c>
      <c r="E17" s="27">
        <f t="shared" ca="1" si="2"/>
        <v>3</v>
      </c>
      <c r="F17" s="27">
        <f t="shared" ca="1" si="3"/>
        <v>3</v>
      </c>
      <c r="G17" s="28">
        <f t="shared" ca="1" si="4"/>
        <v>3</v>
      </c>
      <c r="H17" s="28">
        <f t="shared" ca="1" si="4"/>
        <v>3</v>
      </c>
      <c r="I17" s="27">
        <f t="shared" ca="1" si="5"/>
        <v>6</v>
      </c>
      <c r="J17" s="28">
        <f t="shared" ca="1" si="5"/>
        <v>6</v>
      </c>
      <c r="K17" s="27" t="str">
        <f t="shared" ca="1" si="6"/>
        <v>Draw</v>
      </c>
      <c r="L17" s="27" t="str">
        <f t="shared" ca="1" si="6"/>
        <v>Draw</v>
      </c>
      <c r="M17" s="27">
        <f t="shared" ca="1" si="7"/>
        <v>3</v>
      </c>
      <c r="N17" s="27">
        <f t="shared" ca="1" si="8"/>
        <v>3</v>
      </c>
      <c r="O17" s="27">
        <f t="shared" ca="1" si="9"/>
        <v>4</v>
      </c>
      <c r="P17" s="27">
        <f t="shared" ca="1" si="10"/>
        <v>4</v>
      </c>
      <c r="Q17" s="28">
        <f t="shared" ca="1" si="11"/>
        <v>4</v>
      </c>
      <c r="R17" s="28">
        <f t="shared" ca="1" si="11"/>
        <v>4</v>
      </c>
      <c r="S17" s="28">
        <f t="shared" ca="1" si="12"/>
        <v>7</v>
      </c>
      <c r="T17" s="28">
        <f t="shared" ca="1" si="12"/>
        <v>7</v>
      </c>
      <c r="U17" s="27" t="str">
        <f t="shared" ca="1" si="13"/>
        <v>Phil</v>
      </c>
      <c r="V17" s="27" t="str">
        <f t="shared" ca="1" si="13"/>
        <v>Phil</v>
      </c>
    </row>
    <row r="18" spans="2:22" ht="14.4" x14ac:dyDescent="0.3">
      <c r="B18" s="26">
        <v>8</v>
      </c>
      <c r="C18" s="27">
        <f t="shared" ca="1" si="0"/>
        <v>1</v>
      </c>
      <c r="D18" s="27">
        <f t="shared" ca="1" si="1"/>
        <v>1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3</v>
      </c>
      <c r="J18" s="28">
        <f t="shared" ca="1" si="5"/>
        <v>3</v>
      </c>
      <c r="K18" s="27" t="str">
        <f t="shared" ca="1" si="6"/>
        <v>Phil</v>
      </c>
      <c r="L18" s="27" t="str">
        <f t="shared" ca="1" si="6"/>
        <v>Phil</v>
      </c>
      <c r="M18" s="27">
        <f t="shared" ca="1" si="7"/>
        <v>0</v>
      </c>
      <c r="N18" s="27">
        <f t="shared" ca="1" si="8"/>
        <v>0</v>
      </c>
      <c r="O18" s="27">
        <f t="shared" ca="1" si="9"/>
        <v>2</v>
      </c>
      <c r="P18" s="27">
        <f t="shared" ca="1" si="10"/>
        <v>2</v>
      </c>
      <c r="Q18" s="28">
        <f t="shared" ca="1" si="11"/>
        <v>2</v>
      </c>
      <c r="R18" s="28">
        <f t="shared" ca="1" si="11"/>
        <v>2</v>
      </c>
      <c r="S18" s="28">
        <f t="shared" ca="1" si="12"/>
        <v>2</v>
      </c>
      <c r="T18" s="28">
        <f t="shared" ca="1" si="12"/>
        <v>2</v>
      </c>
      <c r="U18" s="27" t="str">
        <f t="shared" ca="1" si="13"/>
        <v>Phil</v>
      </c>
      <c r="V18" s="27" t="str">
        <f t="shared" ca="1" si="13"/>
        <v>Phil</v>
      </c>
    </row>
    <row r="19" spans="2:22" ht="14.4" x14ac:dyDescent="0.3">
      <c r="B19" s="26">
        <v>9</v>
      </c>
      <c r="C19" s="27">
        <f t="shared" ca="1" si="0"/>
        <v>2</v>
      </c>
      <c r="D19" s="27">
        <f t="shared" ca="1" si="1"/>
        <v>2</v>
      </c>
      <c r="E19" s="27">
        <f t="shared" ca="1" si="2"/>
        <v>0</v>
      </c>
      <c r="F19" s="27">
        <f t="shared" ca="1" si="3"/>
        <v>-2</v>
      </c>
      <c r="G19" s="28">
        <f t="shared" ca="1" si="4"/>
        <v>2</v>
      </c>
      <c r="H19" s="28">
        <f t="shared" ca="1" si="4"/>
        <v>2</v>
      </c>
      <c r="I19" s="27">
        <f t="shared" ca="1" si="5"/>
        <v>2</v>
      </c>
      <c r="J19" s="28">
        <f t="shared" ca="1" si="5"/>
        <v>0</v>
      </c>
      <c r="K19" s="27" t="str">
        <f t="shared" ca="1" si="6"/>
        <v>Slimer</v>
      </c>
      <c r="L19" s="27" t="str">
        <f t="shared" ca="1" si="6"/>
        <v>Slimer</v>
      </c>
      <c r="M19" s="27">
        <f t="shared" ca="1" si="7"/>
        <v>1</v>
      </c>
      <c r="N19" s="27">
        <f t="shared" ca="1" si="8"/>
        <v>1</v>
      </c>
      <c r="O19" s="27">
        <f t="shared" ca="1" si="9"/>
        <v>0</v>
      </c>
      <c r="P19" s="27">
        <f t="shared" ca="1" si="10"/>
        <v>0</v>
      </c>
      <c r="Q19" s="28">
        <f t="shared" ca="1" si="11"/>
        <v>1</v>
      </c>
      <c r="R19" s="28">
        <f t="shared" ca="1" si="11"/>
        <v>1</v>
      </c>
      <c r="S19" s="28">
        <f t="shared" ca="1" si="12"/>
        <v>1</v>
      </c>
      <c r="T19" s="28">
        <f t="shared" ca="1" si="12"/>
        <v>1</v>
      </c>
      <c r="U19" s="27" t="str">
        <f t="shared" ca="1" si="13"/>
        <v>Slimer</v>
      </c>
      <c r="V19" s="27" t="str">
        <f t="shared" ca="1" si="13"/>
        <v>Slimer</v>
      </c>
    </row>
    <row r="20" spans="2:22" ht="14.4" x14ac:dyDescent="0.3">
      <c r="B20" s="26">
        <v>10</v>
      </c>
      <c r="C20" s="27">
        <f t="shared" ca="1" si="0"/>
        <v>1</v>
      </c>
      <c r="D20" s="27">
        <f t="shared" ca="1" si="1"/>
        <v>1</v>
      </c>
      <c r="E20" s="27">
        <f t="shared" ca="1" si="2"/>
        <v>0</v>
      </c>
      <c r="F20" s="27">
        <f t="shared" ca="1" si="3"/>
        <v>-1</v>
      </c>
      <c r="G20" s="28">
        <f t="shared" ca="1" si="4"/>
        <v>1</v>
      </c>
      <c r="H20" s="28">
        <f t="shared" ca="1" si="4"/>
        <v>1</v>
      </c>
      <c r="I20" s="27">
        <f t="shared" ca="1" si="5"/>
        <v>1</v>
      </c>
      <c r="J20" s="28">
        <f t="shared" ca="1" si="5"/>
        <v>0</v>
      </c>
      <c r="K20" s="27" t="str">
        <f t="shared" ca="1" si="6"/>
        <v>Slimer</v>
      </c>
      <c r="L20" s="27" t="str">
        <f t="shared" ca="1" si="6"/>
        <v>Slimer</v>
      </c>
      <c r="M20" s="27">
        <f t="shared" ca="1" si="7"/>
        <v>3</v>
      </c>
      <c r="N20" s="27">
        <f t="shared" ca="1" si="8"/>
        <v>3</v>
      </c>
      <c r="O20" s="27">
        <f t="shared" ca="1" si="9"/>
        <v>0</v>
      </c>
      <c r="P20" s="27">
        <f t="shared" ca="1" si="10"/>
        <v>-1</v>
      </c>
      <c r="Q20" s="28">
        <f t="shared" ca="1" si="11"/>
        <v>3</v>
      </c>
      <c r="R20" s="28">
        <f t="shared" ca="1" si="11"/>
        <v>3</v>
      </c>
      <c r="S20" s="28">
        <f t="shared" ca="1" si="12"/>
        <v>3</v>
      </c>
      <c r="T20" s="28">
        <f t="shared" ca="1" si="12"/>
        <v>2</v>
      </c>
      <c r="U20" s="27" t="str">
        <f t="shared" ca="1" si="13"/>
        <v>Slimer</v>
      </c>
      <c r="V20" s="27" t="str">
        <f t="shared" ca="1" si="13"/>
        <v>Slimer</v>
      </c>
    </row>
    <row r="21" spans="2:22" ht="14.4" x14ac:dyDescent="0.3">
      <c r="B21" s="26">
        <v>11</v>
      </c>
      <c r="C21" s="27">
        <f t="shared" ca="1" si="0"/>
        <v>0</v>
      </c>
      <c r="D21" s="27">
        <f t="shared" ca="1" si="1"/>
        <v>0</v>
      </c>
      <c r="E21" s="27">
        <f t="shared" ca="1" si="2"/>
        <v>1</v>
      </c>
      <c r="F21" s="27">
        <f t="shared" ca="1" si="3"/>
        <v>1</v>
      </c>
      <c r="G21" s="28">
        <f t="shared" ca="1" si="4"/>
        <v>1</v>
      </c>
      <c r="H21" s="28">
        <f t="shared" ca="1" si="4"/>
        <v>1</v>
      </c>
      <c r="I21" s="27">
        <f t="shared" ca="1" si="5"/>
        <v>1</v>
      </c>
      <c r="J21" s="28">
        <f t="shared" ca="1" si="5"/>
        <v>1</v>
      </c>
      <c r="K21" s="27" t="str">
        <f t="shared" ca="1" si="6"/>
        <v>Phil</v>
      </c>
      <c r="L21" s="27" t="str">
        <f t="shared" ca="1" si="6"/>
        <v>Phil</v>
      </c>
      <c r="M21" s="27">
        <f t="shared" ca="1" si="7"/>
        <v>3</v>
      </c>
      <c r="N21" s="27">
        <f t="shared" ca="1" si="8"/>
        <v>3</v>
      </c>
      <c r="O21" s="27">
        <f t="shared" ca="1" si="9"/>
        <v>1</v>
      </c>
      <c r="P21" s="27">
        <f t="shared" ca="1" si="10"/>
        <v>1</v>
      </c>
      <c r="Q21" s="28">
        <f t="shared" ca="1" si="11"/>
        <v>3</v>
      </c>
      <c r="R21" s="28">
        <f t="shared" ca="1" si="11"/>
        <v>3</v>
      </c>
      <c r="S21" s="28">
        <f t="shared" ca="1" si="12"/>
        <v>4</v>
      </c>
      <c r="T21" s="28">
        <f t="shared" ca="1" si="12"/>
        <v>4</v>
      </c>
      <c r="U21" s="27" t="str">
        <f t="shared" ca="1" si="13"/>
        <v>Slimer</v>
      </c>
      <c r="V21" s="27" t="str">
        <f t="shared" ca="1" si="13"/>
        <v>Slimer</v>
      </c>
    </row>
    <row r="22" spans="2:22" ht="14.4" x14ac:dyDescent="0.3">
      <c r="B22" s="26">
        <v>12</v>
      </c>
      <c r="C22" s="27">
        <f t="shared" ca="1" si="0"/>
        <v>1</v>
      </c>
      <c r="D22" s="27">
        <f t="shared" ca="1" si="1"/>
        <v>1</v>
      </c>
      <c r="E22" s="27">
        <f t="shared" ca="1" si="2"/>
        <v>0</v>
      </c>
      <c r="F22" s="27">
        <f t="shared" ca="1" si="3"/>
        <v>0</v>
      </c>
      <c r="G22" s="28">
        <f t="shared" ca="1" si="4"/>
        <v>1</v>
      </c>
      <c r="H22" s="28">
        <f t="shared" ca="1" si="4"/>
        <v>1</v>
      </c>
      <c r="I22" s="27">
        <f t="shared" ca="1" si="5"/>
        <v>1</v>
      </c>
      <c r="J22" s="28">
        <f t="shared" ca="1" si="5"/>
        <v>1</v>
      </c>
      <c r="K22" s="27" t="str">
        <f t="shared" ca="1" si="6"/>
        <v>Slimer</v>
      </c>
      <c r="L22" s="27" t="str">
        <f t="shared" ca="1" si="6"/>
        <v>Slimer</v>
      </c>
      <c r="M22" s="27">
        <f t="shared" ca="1" si="7"/>
        <v>3</v>
      </c>
      <c r="N22" s="27">
        <f t="shared" ca="1" si="8"/>
        <v>3</v>
      </c>
      <c r="O22" s="27">
        <f t="shared" ca="1" si="9"/>
        <v>0</v>
      </c>
      <c r="P22" s="27">
        <f t="shared" ca="1" si="10"/>
        <v>0</v>
      </c>
      <c r="Q22" s="28">
        <f t="shared" ca="1" si="11"/>
        <v>3</v>
      </c>
      <c r="R22" s="28">
        <f t="shared" ca="1" si="11"/>
        <v>3</v>
      </c>
      <c r="S22" s="28">
        <f t="shared" ca="1" si="12"/>
        <v>3</v>
      </c>
      <c r="T22" s="28">
        <f t="shared" ca="1" si="12"/>
        <v>3</v>
      </c>
      <c r="U22" s="27" t="str">
        <f t="shared" ca="1" si="13"/>
        <v>Slimer</v>
      </c>
      <c r="V22" s="27" t="str">
        <f t="shared" ca="1" si="13"/>
        <v>Slimer</v>
      </c>
    </row>
    <row r="23" spans="2:22" ht="14.4" x14ac:dyDescent="0.3">
      <c r="B23" s="26">
        <v>13</v>
      </c>
      <c r="C23" s="27">
        <f t="shared" ca="1" si="0"/>
        <v>1</v>
      </c>
      <c r="D23" s="27">
        <f t="shared" ca="1" si="1"/>
        <v>1</v>
      </c>
      <c r="E23" s="27">
        <f t="shared" ca="1" si="2"/>
        <v>0</v>
      </c>
      <c r="F23" s="27">
        <f t="shared" ca="1" si="3"/>
        <v>-1</v>
      </c>
      <c r="G23" s="28">
        <f t="shared" ca="1" si="4"/>
        <v>1</v>
      </c>
      <c r="H23" s="28">
        <f t="shared" ca="1" si="4"/>
        <v>1</v>
      </c>
      <c r="I23" s="27">
        <f t="shared" ca="1" si="5"/>
        <v>1</v>
      </c>
      <c r="J23" s="28">
        <f t="shared" ca="1" si="5"/>
        <v>0</v>
      </c>
      <c r="K23" s="27" t="str">
        <f t="shared" ca="1" si="6"/>
        <v>Slimer</v>
      </c>
      <c r="L23" s="27" t="str">
        <f t="shared" ca="1" si="6"/>
        <v>Slimer</v>
      </c>
      <c r="M23" s="27">
        <f t="shared" ca="1" si="7"/>
        <v>2</v>
      </c>
      <c r="N23" s="27">
        <f t="shared" ca="1" si="8"/>
        <v>2</v>
      </c>
      <c r="O23" s="27">
        <f t="shared" ca="1" si="9"/>
        <v>0</v>
      </c>
      <c r="P23" s="27">
        <f t="shared" ca="1" si="10"/>
        <v>0</v>
      </c>
      <c r="Q23" s="28">
        <f t="shared" ca="1" si="11"/>
        <v>2</v>
      </c>
      <c r="R23" s="28">
        <f t="shared" ca="1" si="11"/>
        <v>2</v>
      </c>
      <c r="S23" s="28">
        <f t="shared" ca="1" si="12"/>
        <v>2</v>
      </c>
      <c r="T23" s="28">
        <f t="shared" ca="1" si="12"/>
        <v>2</v>
      </c>
      <c r="U23" s="27" t="str">
        <f t="shared" ca="1" si="13"/>
        <v>Slimer</v>
      </c>
      <c r="V23" s="27" t="str">
        <f t="shared" ca="1" si="13"/>
        <v>Slimer</v>
      </c>
    </row>
    <row r="24" spans="2:22" ht="14.4" x14ac:dyDescent="0.3">
      <c r="B24" s="26">
        <v>14</v>
      </c>
      <c r="C24" s="27">
        <f t="shared" ca="1" si="0"/>
        <v>2</v>
      </c>
      <c r="D24" s="27">
        <f t="shared" ca="1" si="1"/>
        <v>2</v>
      </c>
      <c r="E24" s="27">
        <f t="shared" ca="1" si="2"/>
        <v>3</v>
      </c>
      <c r="F24" s="27">
        <f t="shared" ca="1" si="3"/>
        <v>3</v>
      </c>
      <c r="G24" s="28">
        <f t="shared" ca="1" si="4"/>
        <v>3</v>
      </c>
      <c r="H24" s="28">
        <f t="shared" ca="1" si="4"/>
        <v>3</v>
      </c>
      <c r="I24" s="27">
        <f t="shared" ca="1" si="5"/>
        <v>5</v>
      </c>
      <c r="J24" s="28">
        <f t="shared" ca="1" si="5"/>
        <v>5</v>
      </c>
      <c r="K24" s="27" t="str">
        <f t="shared" ca="1" si="6"/>
        <v>Phil</v>
      </c>
      <c r="L24" s="27" t="str">
        <f t="shared" ca="1" si="6"/>
        <v>Phil</v>
      </c>
      <c r="M24" s="27">
        <f t="shared" ca="1" si="7"/>
        <v>2</v>
      </c>
      <c r="N24" s="27">
        <f t="shared" ca="1" si="8"/>
        <v>2</v>
      </c>
      <c r="O24" s="27">
        <f t="shared" ca="1" si="9"/>
        <v>3</v>
      </c>
      <c r="P24" s="27">
        <f t="shared" ca="1" si="10"/>
        <v>3</v>
      </c>
      <c r="Q24" s="28">
        <f t="shared" ca="1" si="11"/>
        <v>3</v>
      </c>
      <c r="R24" s="28">
        <f t="shared" ca="1" si="11"/>
        <v>3</v>
      </c>
      <c r="S24" s="28">
        <f t="shared" ca="1" si="12"/>
        <v>5</v>
      </c>
      <c r="T24" s="28">
        <f t="shared" ca="1" si="12"/>
        <v>5</v>
      </c>
      <c r="U24" s="27" t="str">
        <f t="shared" ca="1" si="13"/>
        <v>Phil</v>
      </c>
      <c r="V24" s="27" t="str">
        <f t="shared" ca="1" si="13"/>
        <v>Phil</v>
      </c>
    </row>
    <row r="25" spans="2:22" ht="14.4" x14ac:dyDescent="0.3">
      <c r="B25" s="26">
        <v>15</v>
      </c>
      <c r="C25" s="27">
        <f t="shared" ca="1" si="0"/>
        <v>3</v>
      </c>
      <c r="D25" s="27">
        <f t="shared" ca="1" si="1"/>
        <v>3</v>
      </c>
      <c r="E25" s="27">
        <f t="shared" ca="1" si="2"/>
        <v>0</v>
      </c>
      <c r="F25" s="27">
        <f t="shared" ca="1" si="3"/>
        <v>0</v>
      </c>
      <c r="G25" s="28">
        <f t="shared" ca="1" si="4"/>
        <v>3</v>
      </c>
      <c r="H25" s="28">
        <f t="shared" ca="1" si="4"/>
        <v>3</v>
      </c>
      <c r="I25" s="27">
        <f t="shared" ca="1" si="5"/>
        <v>3</v>
      </c>
      <c r="J25" s="28">
        <f t="shared" ca="1" si="5"/>
        <v>3</v>
      </c>
      <c r="K25" s="27" t="str">
        <f t="shared" ca="1" si="6"/>
        <v>Slimer</v>
      </c>
      <c r="L25" s="27" t="str">
        <f t="shared" ca="1" si="6"/>
        <v>Slimer</v>
      </c>
      <c r="M25" s="27">
        <f t="shared" ca="1" si="7"/>
        <v>2</v>
      </c>
      <c r="N25" s="27">
        <f t="shared" ca="1" si="8"/>
        <v>2</v>
      </c>
      <c r="O25" s="27">
        <f t="shared" ca="1" si="9"/>
        <v>1</v>
      </c>
      <c r="P25" s="27">
        <f t="shared" ca="1" si="10"/>
        <v>1</v>
      </c>
      <c r="Q25" s="28">
        <f t="shared" ca="1" si="11"/>
        <v>2</v>
      </c>
      <c r="R25" s="28">
        <f t="shared" ca="1" si="11"/>
        <v>2</v>
      </c>
      <c r="S25" s="28">
        <f t="shared" ca="1" si="12"/>
        <v>3</v>
      </c>
      <c r="T25" s="28">
        <f t="shared" ca="1" si="12"/>
        <v>3</v>
      </c>
      <c r="U25" s="27" t="str">
        <f t="shared" ca="1" si="13"/>
        <v>Slimer</v>
      </c>
      <c r="V25" s="27" t="str">
        <f t="shared" ca="1" si="13"/>
        <v>Slimer</v>
      </c>
    </row>
    <row r="26" spans="2:22" ht="14.4" x14ac:dyDescent="0.3">
      <c r="B26" s="26">
        <v>16</v>
      </c>
      <c r="C26" s="27">
        <f t="shared" ca="1" si="0"/>
        <v>2</v>
      </c>
      <c r="D26" s="27">
        <f t="shared" ca="1" si="1"/>
        <v>2</v>
      </c>
      <c r="E26" s="27">
        <f t="shared" ca="1" si="2"/>
        <v>0</v>
      </c>
      <c r="F26" s="27">
        <f t="shared" ca="1" si="3"/>
        <v>-1</v>
      </c>
      <c r="G26" s="28">
        <f t="shared" ca="1" si="4"/>
        <v>2</v>
      </c>
      <c r="H26" s="28">
        <f t="shared" ca="1" si="4"/>
        <v>2</v>
      </c>
      <c r="I26" s="27">
        <f t="shared" ca="1" si="5"/>
        <v>2</v>
      </c>
      <c r="J26" s="28">
        <f t="shared" ca="1" si="5"/>
        <v>1</v>
      </c>
      <c r="K26" s="27" t="str">
        <f t="shared" ca="1" si="6"/>
        <v>Slimer</v>
      </c>
      <c r="L26" s="27" t="str">
        <f t="shared" ca="1" si="6"/>
        <v>Slimer</v>
      </c>
      <c r="M26" s="27">
        <f t="shared" ca="1" si="7"/>
        <v>2</v>
      </c>
      <c r="N26" s="27">
        <f t="shared" ca="1" si="8"/>
        <v>2</v>
      </c>
      <c r="O26" s="27">
        <f t="shared" ca="1" si="9"/>
        <v>1</v>
      </c>
      <c r="P26" s="27">
        <f t="shared" ca="1" si="10"/>
        <v>1</v>
      </c>
      <c r="Q26" s="28">
        <f t="shared" ca="1" si="11"/>
        <v>2</v>
      </c>
      <c r="R26" s="28">
        <f t="shared" ca="1" si="11"/>
        <v>2</v>
      </c>
      <c r="S26" s="28">
        <f t="shared" ca="1" si="12"/>
        <v>3</v>
      </c>
      <c r="T26" s="28">
        <f t="shared" ca="1" si="12"/>
        <v>3</v>
      </c>
      <c r="U26" s="27" t="str">
        <f t="shared" ca="1" si="13"/>
        <v>Slimer</v>
      </c>
      <c r="V26" s="27" t="str">
        <f t="shared" ca="1" si="13"/>
        <v>Slimer</v>
      </c>
    </row>
    <row r="27" spans="2:22" ht="14.4" x14ac:dyDescent="0.3">
      <c r="B27" s="26">
        <v>17</v>
      </c>
      <c r="C27" s="27">
        <f t="shared" ca="1" si="0"/>
        <v>1</v>
      </c>
      <c r="D27" s="27">
        <f t="shared" ca="1" si="1"/>
        <v>1</v>
      </c>
      <c r="E27" s="27">
        <f t="shared" ca="1" si="2"/>
        <v>0</v>
      </c>
      <c r="F27" s="27">
        <f t="shared" ca="1" si="3"/>
        <v>-1</v>
      </c>
      <c r="G27" s="28">
        <f t="shared" ca="1" si="4"/>
        <v>1</v>
      </c>
      <c r="H27" s="28">
        <f t="shared" ca="1" si="4"/>
        <v>1</v>
      </c>
      <c r="I27" s="27">
        <f t="shared" ca="1" si="5"/>
        <v>1</v>
      </c>
      <c r="J27" s="28">
        <f t="shared" ca="1" si="5"/>
        <v>0</v>
      </c>
      <c r="K27" s="27" t="str">
        <f t="shared" ca="1" si="6"/>
        <v>Slimer</v>
      </c>
      <c r="L27" s="27" t="str">
        <f t="shared" ca="1" si="6"/>
        <v>Slimer</v>
      </c>
      <c r="M27" s="27">
        <f t="shared" ca="1" si="7"/>
        <v>1</v>
      </c>
      <c r="N27" s="27">
        <f t="shared" ca="1" si="8"/>
        <v>1</v>
      </c>
      <c r="O27" s="27">
        <f t="shared" ca="1" si="9"/>
        <v>2</v>
      </c>
      <c r="P27" s="27">
        <f t="shared" ca="1" si="10"/>
        <v>2</v>
      </c>
      <c r="Q27" s="28">
        <f t="shared" ca="1" si="11"/>
        <v>2</v>
      </c>
      <c r="R27" s="28">
        <f t="shared" ca="1" si="11"/>
        <v>2</v>
      </c>
      <c r="S27" s="28">
        <f t="shared" ca="1" si="12"/>
        <v>3</v>
      </c>
      <c r="T27" s="28">
        <f t="shared" ca="1" si="12"/>
        <v>3</v>
      </c>
      <c r="U27" s="27" t="str">
        <f t="shared" ca="1" si="13"/>
        <v>Phil</v>
      </c>
      <c r="V27" s="27" t="str">
        <f t="shared" ca="1" si="13"/>
        <v>Phil</v>
      </c>
    </row>
    <row r="28" spans="2:22" ht="14.4" x14ac:dyDescent="0.3">
      <c r="B28" s="29">
        <v>18</v>
      </c>
      <c r="C28" s="27">
        <f t="shared" ca="1" si="0"/>
        <v>2</v>
      </c>
      <c r="D28" s="27">
        <f t="shared" ca="1" si="1"/>
        <v>2</v>
      </c>
      <c r="E28" s="27">
        <f t="shared" ca="1" si="2"/>
        <v>1</v>
      </c>
      <c r="F28" s="27">
        <f t="shared" ca="1" si="3"/>
        <v>1</v>
      </c>
      <c r="G28" s="28">
        <f t="shared" ca="1" si="4"/>
        <v>2</v>
      </c>
      <c r="H28" s="28">
        <f t="shared" ca="1" si="4"/>
        <v>2</v>
      </c>
      <c r="I28" s="27">
        <f t="shared" ca="1" si="5"/>
        <v>3</v>
      </c>
      <c r="J28" s="28">
        <f t="shared" ca="1" si="5"/>
        <v>3</v>
      </c>
      <c r="K28" s="30" t="str">
        <f t="shared" ca="1" si="6"/>
        <v>Slimer</v>
      </c>
      <c r="L28" s="27" t="str">
        <f t="shared" ca="1" si="6"/>
        <v>Slimer</v>
      </c>
      <c r="M28" s="27">
        <f t="shared" ca="1" si="7"/>
        <v>2</v>
      </c>
      <c r="N28" s="27">
        <f t="shared" ca="1" si="8"/>
        <v>2</v>
      </c>
      <c r="O28" s="27">
        <f t="shared" ca="1" si="9"/>
        <v>2</v>
      </c>
      <c r="P28" s="27">
        <f t="shared" ca="1" si="10"/>
        <v>2</v>
      </c>
      <c r="Q28" s="28">
        <f t="shared" ca="1" si="11"/>
        <v>2</v>
      </c>
      <c r="R28" s="28">
        <f t="shared" ca="1" si="11"/>
        <v>2</v>
      </c>
      <c r="S28" s="28">
        <f t="shared" ca="1" si="12"/>
        <v>4</v>
      </c>
      <c r="T28" s="28">
        <f t="shared" ca="1" si="12"/>
        <v>4</v>
      </c>
      <c r="U28" s="30" t="str">
        <f t="shared" ca="1" si="13"/>
        <v>Draw</v>
      </c>
      <c r="V28" s="27" t="str">
        <f t="shared" ca="1" si="13"/>
        <v>Draw</v>
      </c>
    </row>
    <row r="29" spans="2:22" ht="14.4" x14ac:dyDescent="0.3">
      <c r="B29" s="31"/>
      <c r="C29" s="251" t="s">
        <v>2</v>
      </c>
      <c r="D29" s="251"/>
      <c r="E29" s="251"/>
      <c r="F29" s="252"/>
      <c r="G29" s="27">
        <f ca="1">SUM(G11:G28)</f>
        <v>34</v>
      </c>
      <c r="H29" s="27"/>
      <c r="I29" s="27">
        <f ca="1">SUM(I11:I28)</f>
        <v>49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42</v>
      </c>
      <c r="R29" s="27"/>
      <c r="S29" s="27">
        <f ca="1">SUM(S11:S28)</f>
        <v>58</v>
      </c>
      <c r="T29" s="32"/>
      <c r="U29" s="35"/>
      <c r="V29" s="34"/>
    </row>
    <row r="30" spans="2:22" ht="3.75" customHeight="1" x14ac:dyDescent="0.3"/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1235A-EBE1-4520-B1CF-BE4790438EC2}">
  <sheetPr>
    <tabColor theme="7" tint="0.59999389629810485"/>
  </sheetPr>
  <dimension ref="A1:Z33"/>
  <sheetViews>
    <sheetView zoomScaleNormal="100" workbookViewId="0">
      <selection activeCell="I13" sqref="I13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16.33203125" style="18" customWidth="1"/>
    <col min="5" max="5" width="10.6640625" style="18" hidden="1" customWidth="1"/>
    <col min="6" max="6" width="9.109375" style="18" hidden="1" customWidth="1"/>
    <col min="7" max="7" width="16.33203125" style="18" customWidth="1"/>
    <col min="8" max="8" width="10.6640625" style="18" hidden="1" customWidth="1"/>
    <col min="9" max="9" width="16.33203125" style="18" customWidth="1"/>
    <col min="10" max="14" width="10.6640625" style="18" hidden="1" customWidth="1"/>
    <col min="15" max="16" width="9.109375" style="18" hidden="1" customWidth="1"/>
    <col min="17" max="17" width="16.332031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Slimer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8" customHeight="1" x14ac:dyDescent="0.3">
      <c r="B5" s="185" t="s">
        <v>24</v>
      </c>
      <c r="C5" s="185"/>
      <c r="D5" s="185"/>
      <c r="E5" s="38"/>
      <c r="F5" s="38"/>
      <c r="G5" s="50" t="s">
        <v>193</v>
      </c>
      <c r="H5" s="91"/>
      <c r="I5" s="99"/>
    </row>
    <row r="6" spans="2:25" ht="18" customHeight="1" x14ac:dyDescent="0.3">
      <c r="B6" s="185" t="s">
        <v>102</v>
      </c>
      <c r="C6" s="185"/>
      <c r="D6" s="185"/>
      <c r="E6" s="17"/>
      <c r="F6" s="17"/>
      <c r="G6" s="50">
        <v>6</v>
      </c>
      <c r="I6" s="99"/>
      <c r="J6" s="91"/>
      <c r="K6" s="91"/>
      <c r="L6" s="91"/>
      <c r="M6" s="91"/>
      <c r="N6" s="91"/>
      <c r="O6" s="91"/>
      <c r="P6" s="91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B7" s="185" t="s">
        <v>101</v>
      </c>
      <c r="C7" s="185"/>
      <c r="D7" s="185"/>
      <c r="G7" s="2" t="s">
        <v>98</v>
      </c>
      <c r="I7" s="100">
        <f>IFERROR(MATCH(G7,IF(G5='Captain''s Cup'!A1,LeftTeam,RightTeam),0),0)</f>
        <v>0</v>
      </c>
      <c r="R7" s="17"/>
      <c r="S7" s="17"/>
      <c r="T7" s="17"/>
      <c r="U7" s="17"/>
      <c r="V7" s="17"/>
      <c r="W7" s="17"/>
      <c r="X7" s="17"/>
      <c r="Y7" s="17"/>
    </row>
    <row r="8" spans="2:25" ht="14.4" customHeight="1" x14ac:dyDescent="0.3">
      <c r="B8" s="97"/>
      <c r="C8" s="89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 t="s">
        <v>29</v>
      </c>
      <c r="C9" s="187" t="s">
        <v>71</v>
      </c>
      <c r="D9" s="186" t="s">
        <v>30</v>
      </c>
      <c r="E9" s="186"/>
      <c r="F9" s="186"/>
      <c r="G9" s="186"/>
      <c r="H9" s="186"/>
      <c r="I9" s="186" t="s">
        <v>31</v>
      </c>
      <c r="J9" s="186"/>
      <c r="K9" s="186"/>
      <c r="L9" s="186"/>
      <c r="M9" s="186"/>
      <c r="N9" s="186"/>
      <c r="O9" s="186"/>
      <c r="P9" s="186"/>
      <c r="Q9" s="186"/>
      <c r="R9" s="186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42" t="s">
        <v>32</v>
      </c>
      <c r="E10" s="41" t="s">
        <v>72</v>
      </c>
      <c r="F10" s="41" t="s">
        <v>96</v>
      </c>
      <c r="G10" s="41" t="s">
        <v>17</v>
      </c>
      <c r="H10" s="41"/>
      <c r="I10" s="42" t="s">
        <v>32</v>
      </c>
      <c r="J10" s="41" t="s">
        <v>72</v>
      </c>
      <c r="K10" s="41" t="s">
        <v>96</v>
      </c>
      <c r="L10" s="41"/>
      <c r="M10" s="41"/>
      <c r="N10" s="41" t="s">
        <v>25</v>
      </c>
      <c r="O10" s="41"/>
      <c r="P10" s="41"/>
      <c r="Q10" s="41" t="s">
        <v>17</v>
      </c>
      <c r="R10" s="41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 ca="1">INDIRECT("'"&amp;SUBSTITUTE($N11,"'","''")&amp;"'!C"&amp;$B11+10)</f>
        <v>2</v>
      </c>
      <c r="D11" s="17">
        <f ca="1">INDIRECT("'"&amp;SUBSTITUTE($N11,"'","''")&amp;"'!D"&amp;$B11+10)</f>
        <v>4</v>
      </c>
      <c r="E11" s="17">
        <f ca="1">D11-$C11</f>
        <v>2</v>
      </c>
      <c r="F11" s="17">
        <f ca="1">IF(D11-Course!$C4&gt;2,Course!$C4+2,D11)</f>
        <v>4</v>
      </c>
      <c r="G11" s="2">
        <f ca="1">IF(H11&lt;0,0,H11)</f>
        <v>3</v>
      </c>
      <c r="H11" s="17">
        <f ca="1">2+VLOOKUP($B11,Course!$A$3:$D$21,3,FALSE)-E11</f>
        <v>3</v>
      </c>
      <c r="I11" s="17">
        <f ca="1">INDIRECT("'"&amp;SUBSTITUTE($N11,"'","''")&amp;"'!I"&amp;$B11+10)</f>
        <v>6</v>
      </c>
      <c r="J11" s="17">
        <f ca="1">I11-$C11</f>
        <v>4</v>
      </c>
      <c r="K11" s="17">
        <f ca="1">IF(I11-Course!$C4&gt;2,Course!$C4+2,I11)</f>
        <v>5</v>
      </c>
      <c r="L11" s="17"/>
      <c r="M11" s="17"/>
      <c r="N11" s="17" t="str">
        <f>INDEX(IF($G$5='Captain''s Cup'!$A$1,LeftTeam,RightTeam),IF((MOD(B11-1,$G$6)+1)&gt;=$I$7,MOD(B11-1,$G$6)+2,MOD(B11-1,$G$6)+1))</f>
        <v>Steve</v>
      </c>
      <c r="O11" s="17">
        <f>Course!C4</f>
        <v>3</v>
      </c>
      <c r="P11" s="17"/>
      <c r="Q11" s="2">
        <f ca="1">IF(R11&lt;0,0,R11)</f>
        <v>1</v>
      </c>
      <c r="R11" s="17">
        <f ca="1">2+VLOOKUP($B11,Course!$A$3:$D$21,3,FALSE)-J11</f>
        <v>1</v>
      </c>
      <c r="S11" s="17"/>
      <c r="T11" s="17">
        <f ca="1">IF(OR(ISBLANK($D11),$D11&lt;=0),"",IF(Course!$C4=3,$D11,""))</f>
        <v>4</v>
      </c>
      <c r="U11" s="17">
        <f ca="1">IF(OR(ISBLANK($I11),$I11&lt;=0),"",IF(Course!$C4=3,$I11,""))</f>
        <v>6</v>
      </c>
      <c r="V11" s="17" t="str">
        <f ca="1">IF(OR(ISBLANK($D11),$D11&lt;=0),"",IF(Course!$C4=4,$D11,""))</f>
        <v/>
      </c>
      <c r="W11" s="17" t="str">
        <f ca="1">IF(OR(ISBLANK($I11),$I11&lt;=0),"",IF(Course!$C4=4,$I11,""))</f>
        <v/>
      </c>
      <c r="X11" s="17" t="str">
        <f ca="1">IF(OR(ISBLANK($D11),$D11&lt;=0),"",IF(Course!$C4=5,$D11,""))</f>
        <v/>
      </c>
      <c r="Y11" s="17" t="str">
        <f ca="1">IF(OR(ISBLANK($I11),$I11&lt;=0),"",IF(Course!$C4=5,$I11,""))</f>
        <v/>
      </c>
    </row>
    <row r="12" spans="2:25" ht="14.4" x14ac:dyDescent="0.3">
      <c r="B12" s="2">
        <v>2</v>
      </c>
      <c r="C12" s="17">
        <f t="shared" ref="C12:C28" ca="1" si="0">INDIRECT("'"&amp;SUBSTITUTE($N12,"'","''")&amp;"'!C"&amp;$B12+10)</f>
        <v>1</v>
      </c>
      <c r="D12" s="17">
        <f t="shared" ref="D12:D28" ca="1" si="1">INDIRECT("'"&amp;SUBSTITUTE($N12,"'","''")&amp;"'!D"&amp;$B12+10)</f>
        <v>5</v>
      </c>
      <c r="E12" s="17">
        <f t="shared" ref="E12:E28" ca="1" si="2">D12-$C12</f>
        <v>4</v>
      </c>
      <c r="F12" s="17">
        <f ca="1">IF(D12-Course!$C5&gt;2,Course!$C5+2,D12)</f>
        <v>5</v>
      </c>
      <c r="G12" s="2">
        <f t="shared" ref="G12:G28" ca="1" si="3">IF(H12&lt;0,0,H12)</f>
        <v>2</v>
      </c>
      <c r="H12" s="17">
        <f ca="1">2+VLOOKUP($B12,Course!$A$3:$D$21,3,FALSE)-E12</f>
        <v>2</v>
      </c>
      <c r="I12" s="17">
        <f t="shared" ref="I12:I28" ca="1" si="4">INDIRECT("'"&amp;SUBSTITUTE($N12,"'","''")&amp;"'!I"&amp;$B12+10)</f>
        <v>6</v>
      </c>
      <c r="J12" s="17">
        <f t="shared" ref="J12:J28" ca="1" si="5">I12-$C12</f>
        <v>5</v>
      </c>
      <c r="K12" s="17">
        <f ca="1">IF(I12-Course!$C5&gt;2,Course!$C5+2,I12)</f>
        <v>6</v>
      </c>
      <c r="L12" s="17"/>
      <c r="M12" s="17"/>
      <c r="N12" s="17" t="str">
        <f>INDEX(IF($G$5='Captain''s Cup'!$A$1,LeftTeam,RightTeam),IF((MOD(B12-1,$G$6)+1)&gt;=$I$7,MOD(B12-1,$G$6)+2,MOD(B12-1,$G$6)+1))</f>
        <v>Paul</v>
      </c>
      <c r="O12" s="17">
        <f>Course!C5</f>
        <v>4</v>
      </c>
      <c r="P12" s="17"/>
      <c r="Q12" s="2">
        <f t="shared" ref="Q12:Q28" ca="1" si="6">IF(R12&lt;0,0,R12)</f>
        <v>1</v>
      </c>
      <c r="R12" s="17">
        <f ca="1">2+VLOOKUP($B12,Course!$A$3:$D$21,3,FALSE)-J12</f>
        <v>1</v>
      </c>
      <c r="S12" s="17"/>
      <c r="T12" s="17" t="str">
        <f ca="1">IF(OR(ISBLANK($D12),$D12&lt;=0),"",IF(Course!$C5=3,$D12,""))</f>
        <v/>
      </c>
      <c r="U12" s="17" t="str">
        <f ca="1">IF(OR(ISBLANK($I12),$I12&lt;=0),"",IF(Course!$C5=3,$I12,""))</f>
        <v/>
      </c>
      <c r="V12" s="17">
        <f ca="1">IF(OR(ISBLANK($D12),$D12&lt;=0),"",IF(Course!$C5=4,$D12,""))</f>
        <v>5</v>
      </c>
      <c r="W12" s="17">
        <f ca="1">IF(OR(ISBLANK($I12),$I12&lt;=0),"",IF(Course!$C5=4,$I12,""))</f>
        <v>6</v>
      </c>
      <c r="X12" s="17" t="str">
        <f ca="1">IF(OR(ISBLANK($D12),$D12&lt;=0),"",IF(Course!$C5=5,$D12,""))</f>
        <v/>
      </c>
      <c r="Y12" s="17" t="str">
        <f ca="1">IF(OR(ISBLANK($I12),$I12&lt;=0),"",IF(Course!$C5=5,$I12,""))</f>
        <v/>
      </c>
    </row>
    <row r="13" spans="2:25" ht="14.4" x14ac:dyDescent="0.3">
      <c r="B13" s="2">
        <v>3</v>
      </c>
      <c r="C13" s="17">
        <f t="shared" ca="1" si="0"/>
        <v>1</v>
      </c>
      <c r="D13" s="17">
        <f t="shared" ca="1" si="1"/>
        <v>4</v>
      </c>
      <c r="E13" s="17">
        <f t="shared" ca="1" si="2"/>
        <v>3</v>
      </c>
      <c r="F13" s="17">
        <f ca="1">IF(D13-Course!$C6&gt;2,Course!$C6+2,D13)</f>
        <v>4</v>
      </c>
      <c r="G13" s="2">
        <f t="shared" ca="1" si="3"/>
        <v>3</v>
      </c>
      <c r="H13" s="17">
        <f ca="1">2+VLOOKUP($B13,Course!$A$3:$D$21,3,FALSE)-E13</f>
        <v>3</v>
      </c>
      <c r="I13" s="17">
        <f t="shared" ca="1" si="4"/>
        <v>4</v>
      </c>
      <c r="J13" s="17">
        <f t="shared" ca="1" si="5"/>
        <v>3</v>
      </c>
      <c r="K13" s="17">
        <f ca="1">IF(I13-Course!$C6&gt;2,Course!$C6+2,I13)</f>
        <v>4</v>
      </c>
      <c r="L13" s="17"/>
      <c r="M13" s="17"/>
      <c r="N13" s="17" t="str">
        <f>INDEX(IF($G$5='Captain''s Cup'!$A$1,LeftTeam,RightTeam),IF((MOD(B13-1,$G$6)+1)&gt;=$I$7,MOD(B13-1,$G$6)+2,MOD(B13-1,$G$6)+1))</f>
        <v>Rich B</v>
      </c>
      <c r="O13" s="17">
        <f>Course!C6</f>
        <v>4</v>
      </c>
      <c r="P13" s="17"/>
      <c r="Q13" s="2">
        <f t="shared" ca="1" si="6"/>
        <v>3</v>
      </c>
      <c r="R13" s="17">
        <f ca="1">2+VLOOKUP($B13,Course!$A$3:$D$21,3,FALSE)-J13</f>
        <v>3</v>
      </c>
      <c r="S13" s="17"/>
      <c r="T13" s="17" t="str">
        <f ca="1">IF(OR(ISBLANK($D13),$D13&lt;=0),"",IF(Course!$C6=3,$D13,""))</f>
        <v/>
      </c>
      <c r="U13" s="17" t="str">
        <f ca="1">IF(OR(ISBLANK($I13),$I13&lt;=0),"",IF(Course!$C6=3,$I13,""))</f>
        <v/>
      </c>
      <c r="V13" s="17">
        <f ca="1">IF(OR(ISBLANK($D13),$D13&lt;=0),"",IF(Course!$C6=4,$D13,""))</f>
        <v>4</v>
      </c>
      <c r="W13" s="17">
        <f ca="1">IF(OR(ISBLANK($I13),$I13&lt;=0),"",IF(Course!$C6=4,$I13,""))</f>
        <v>4</v>
      </c>
      <c r="X13" s="17" t="str">
        <f ca="1">IF(OR(ISBLANK($D13),$D13&lt;=0),"",IF(Course!$C6=5,$D13,""))</f>
        <v/>
      </c>
      <c r="Y13" s="17" t="str">
        <f ca="1">IF(OR(ISBLANK($I13),$I13&lt;=0),"",IF(Course!$C6=5,$I13,""))</f>
        <v/>
      </c>
    </row>
    <row r="14" spans="2:25" ht="14.4" x14ac:dyDescent="0.3">
      <c r="B14" s="2">
        <v>4</v>
      </c>
      <c r="C14" s="17">
        <f t="shared" ca="1" si="0"/>
        <v>2</v>
      </c>
      <c r="D14" s="17">
        <f t="shared" ca="1" si="1"/>
        <v>7</v>
      </c>
      <c r="E14" s="17">
        <f t="shared" ca="1" si="2"/>
        <v>5</v>
      </c>
      <c r="F14" s="17">
        <f ca="1">IF(D14-Course!$C7&gt;2,Course!$C7+2,D14)</f>
        <v>5</v>
      </c>
      <c r="G14" s="2">
        <f t="shared" ca="1" si="3"/>
        <v>0</v>
      </c>
      <c r="H14" s="17">
        <f ca="1">2+VLOOKUP($B14,Course!$A$3:$D$21,3,FALSE)-E14</f>
        <v>0</v>
      </c>
      <c r="I14" s="17">
        <f t="shared" ca="1" si="4"/>
        <v>6</v>
      </c>
      <c r="J14" s="17">
        <f t="shared" ca="1" si="5"/>
        <v>4</v>
      </c>
      <c r="K14" s="17">
        <f ca="1">IF(I14-Course!$C7&gt;2,Course!$C7+2,I14)</f>
        <v>5</v>
      </c>
      <c r="L14" s="17"/>
      <c r="M14" s="17"/>
      <c r="N14" s="17" t="str">
        <f>INDEX(IF($G$5='Captain''s Cup'!$A$1,LeftTeam,RightTeam),IF((MOD(B14-1,$G$6)+1)&gt;=$I$7,MOD(B14-1,$G$6)+2,MOD(B14-1,$G$6)+1))</f>
        <v>Derek</v>
      </c>
      <c r="O14" s="17">
        <f>Course!C7</f>
        <v>3</v>
      </c>
      <c r="P14" s="17"/>
      <c r="Q14" s="2">
        <f t="shared" ca="1" si="6"/>
        <v>1</v>
      </c>
      <c r="R14" s="17">
        <f ca="1">2+VLOOKUP($B14,Course!$A$3:$D$21,3,FALSE)-J14</f>
        <v>1</v>
      </c>
      <c r="S14" s="17"/>
      <c r="T14" s="17">
        <f ca="1">IF(OR(ISBLANK($D14),$D14&lt;=0),"",IF(Course!$C7=3,$D14,""))</f>
        <v>7</v>
      </c>
      <c r="U14" s="17">
        <f ca="1">IF(OR(ISBLANK($I14),$I14&lt;=0),"",IF(Course!$C7=3,$I14,""))</f>
        <v>6</v>
      </c>
      <c r="V14" s="17" t="str">
        <f ca="1">IF(OR(ISBLANK($D14),$D14&lt;=0),"",IF(Course!$C7=4,$D14,""))</f>
        <v/>
      </c>
      <c r="W14" s="17" t="str">
        <f ca="1">IF(OR(ISBLANK($I14),$I14&lt;=0),"",IF(Course!$C7=4,$I14,""))</f>
        <v/>
      </c>
      <c r="X14" s="17" t="str">
        <f ca="1">IF(OR(ISBLANK($D14),$D14&lt;=0),"",IF(Course!$C7=5,$D14,""))</f>
        <v/>
      </c>
      <c r="Y14" s="17" t="str">
        <f ca="1">IF(OR(ISBLANK($I14),$I14&lt;=0),"",IF(Course!$C7=5,$I14,""))</f>
        <v/>
      </c>
    </row>
    <row r="15" spans="2:25" ht="14.4" x14ac:dyDescent="0.3">
      <c r="B15" s="2">
        <v>5</v>
      </c>
      <c r="C15" s="17">
        <f t="shared" ca="1" si="0"/>
        <v>1</v>
      </c>
      <c r="D15" s="17">
        <f t="shared" ca="1" si="1"/>
        <v>6</v>
      </c>
      <c r="E15" s="17">
        <f t="shared" ca="1" si="2"/>
        <v>5</v>
      </c>
      <c r="F15" s="17">
        <f ca="1">IF(D15-Course!$C8&gt;2,Course!$C8+2,D15)</f>
        <v>6</v>
      </c>
      <c r="G15" s="2">
        <f t="shared" ca="1" si="3"/>
        <v>2</v>
      </c>
      <c r="H15" s="17">
        <f ca="1">2+VLOOKUP($B15,Course!$A$3:$D$21,3,FALSE)-E15</f>
        <v>2</v>
      </c>
      <c r="I15" s="17">
        <f t="shared" ca="1" si="4"/>
        <v>7</v>
      </c>
      <c r="J15" s="17">
        <f t="shared" ca="1" si="5"/>
        <v>6</v>
      </c>
      <c r="K15" s="17">
        <f ca="1">IF(I15-Course!$C8&gt;2,Course!$C8+2,I15)</f>
        <v>7</v>
      </c>
      <c r="L15" s="17"/>
      <c r="M15" s="17"/>
      <c r="N15" s="17" t="str">
        <f>INDEX(IF($G$5='Captain''s Cup'!$A$1,LeftTeam,RightTeam),IF((MOD(B15-1,$G$6)+1)&gt;=$I$7,MOD(B15-1,$G$6)+2,MOD(B15-1,$G$6)+1))</f>
        <v>Neil</v>
      </c>
      <c r="O15" s="17">
        <f>Course!C8</f>
        <v>5</v>
      </c>
      <c r="P15" s="17"/>
      <c r="Q15" s="2">
        <f t="shared" ca="1" si="6"/>
        <v>1</v>
      </c>
      <c r="R15" s="17">
        <f ca="1">2+VLOOKUP($B15,Course!$A$3:$D$21,3,FALSE)-J15</f>
        <v>1</v>
      </c>
      <c r="S15" s="17"/>
      <c r="T15" s="17" t="str">
        <f ca="1">IF(OR(ISBLANK($D15),$D15&lt;=0),"",IF(Course!$C8=3,$D15,""))</f>
        <v/>
      </c>
      <c r="U15" s="17" t="str">
        <f ca="1">IF(OR(ISBLANK($I15),$I15&lt;=0),"",IF(Course!$C8=3,$I15,""))</f>
        <v/>
      </c>
      <c r="V15" s="17" t="str">
        <f ca="1">IF(OR(ISBLANK($D15),$D15&lt;=0),"",IF(Course!$C8=4,$D15,""))</f>
        <v/>
      </c>
      <c r="W15" s="17" t="str">
        <f ca="1">IF(OR(ISBLANK($I15),$I15&lt;=0),"",IF(Course!$C8=4,$I15,""))</f>
        <v/>
      </c>
      <c r="X15" s="17">
        <f ca="1">IF(OR(ISBLANK($D15),$D15&lt;=0),"",IF(Course!$C8=5,$D15,""))</f>
        <v>6</v>
      </c>
      <c r="Y15" s="17">
        <f ca="1">IF(OR(ISBLANK($I15),$I15&lt;=0),"",IF(Course!$C8=5,$I15,""))</f>
        <v>7</v>
      </c>
    </row>
    <row r="16" spans="2:25" ht="14.4" x14ac:dyDescent="0.3">
      <c r="B16" s="2">
        <v>6</v>
      </c>
      <c r="C16" s="17">
        <f t="shared" ca="1" si="0"/>
        <v>1</v>
      </c>
      <c r="D16" s="17">
        <f t="shared" ca="1" si="1"/>
        <v>6</v>
      </c>
      <c r="E16" s="17">
        <f t="shared" ca="1" si="2"/>
        <v>5</v>
      </c>
      <c r="F16" s="17">
        <f ca="1">IF(D16-Course!$C9&gt;2,Course!$C9+2,D16)</f>
        <v>6</v>
      </c>
      <c r="G16" s="2">
        <f t="shared" ca="1" si="3"/>
        <v>1</v>
      </c>
      <c r="H16" s="17">
        <f ca="1">2+VLOOKUP($B16,Course!$A$3:$D$21,3,FALSE)-E16</f>
        <v>1</v>
      </c>
      <c r="I16" s="17">
        <f t="shared" ca="1" si="4"/>
        <v>7</v>
      </c>
      <c r="J16" s="17">
        <f t="shared" ca="1" si="5"/>
        <v>6</v>
      </c>
      <c r="K16" s="17">
        <f ca="1">IF(I16-Course!$C9&gt;2,Course!$C9+2,I16)</f>
        <v>6</v>
      </c>
      <c r="L16" s="17"/>
      <c r="M16" s="17"/>
      <c r="N16" s="17" t="str">
        <f>INDEX(IF($G$5='Captain''s Cup'!$A$1,LeftTeam,RightTeam),IF((MOD(B16-1,$G$6)+1)&gt;=$I$7,MOD(B16-1,$G$6)+2,MOD(B16-1,$G$6)+1))</f>
        <v>Jeff</v>
      </c>
      <c r="O16" s="17">
        <f>Course!C9</f>
        <v>4</v>
      </c>
      <c r="P16" s="17"/>
      <c r="Q16" s="2">
        <f t="shared" ca="1" si="6"/>
        <v>0</v>
      </c>
      <c r="R16" s="17">
        <f ca="1">2+VLOOKUP($B16,Course!$A$3:$D$21,3,FALSE)-J16</f>
        <v>0</v>
      </c>
      <c r="S16" s="17"/>
      <c r="T16" s="17" t="str">
        <f ca="1">IF(OR(ISBLANK($D16),$D16&lt;=0),"",IF(Course!$C9=3,$D16,""))</f>
        <v/>
      </c>
      <c r="U16" s="17" t="str">
        <f ca="1">IF(OR(ISBLANK($I16),$I16&lt;=0),"",IF(Course!$C9=3,$I16,""))</f>
        <v/>
      </c>
      <c r="V16" s="17">
        <f ca="1">IF(OR(ISBLANK($D16),$D16&lt;=0),"",IF(Course!$C9=4,$D16,""))</f>
        <v>6</v>
      </c>
      <c r="W16" s="17">
        <f ca="1">IF(OR(ISBLANK($I16),$I16&lt;=0),"",IF(Course!$C9=4,$I16,""))</f>
        <v>7</v>
      </c>
      <c r="X16" s="17" t="str">
        <f ca="1">IF(OR(ISBLANK($D16),$D16&lt;=0),"",IF(Course!$C9=5,$D16,""))</f>
        <v/>
      </c>
      <c r="Y16" s="17" t="str">
        <f ca="1">IF(OR(ISBLANK($I16),$I16&lt;=0),"",IF(Course!$C9=5,$I16,""))</f>
        <v/>
      </c>
    </row>
    <row r="17" spans="2:25" ht="14.4" x14ac:dyDescent="0.3">
      <c r="B17" s="2">
        <v>7</v>
      </c>
      <c r="C17" s="17">
        <f t="shared" ca="1" si="0"/>
        <v>2</v>
      </c>
      <c r="D17" s="17">
        <f t="shared" ca="1" si="1"/>
        <v>4</v>
      </c>
      <c r="E17" s="17">
        <f t="shared" ca="1" si="2"/>
        <v>2</v>
      </c>
      <c r="F17" s="17">
        <f ca="1">IF(D17-Course!$C10&gt;2,Course!$C10+2,D17)</f>
        <v>4</v>
      </c>
      <c r="G17" s="2">
        <f t="shared" ca="1" si="3"/>
        <v>3</v>
      </c>
      <c r="H17" s="17">
        <f ca="1">2+VLOOKUP($B17,Course!$A$3:$D$21,3,FALSE)-E17</f>
        <v>3</v>
      </c>
      <c r="I17" s="17">
        <f t="shared" ca="1" si="4"/>
        <v>3</v>
      </c>
      <c r="J17" s="17">
        <f t="shared" ca="1" si="5"/>
        <v>1</v>
      </c>
      <c r="K17" s="17">
        <f ca="1">IF(I17-Course!$C10&gt;2,Course!$C10+2,I17)</f>
        <v>3</v>
      </c>
      <c r="L17" s="17"/>
      <c r="M17" s="17"/>
      <c r="N17" s="17" t="str">
        <f>INDEX(IF($G$5='Captain''s Cup'!$A$1,LeftTeam,RightTeam),IF((MOD(B17-1,$G$6)+1)&gt;=$I$7,MOD(B17-1,$G$6)+2,MOD(B17-1,$G$6)+1))</f>
        <v>Steve</v>
      </c>
      <c r="O17" s="17">
        <f>Course!C10</f>
        <v>3</v>
      </c>
      <c r="P17" s="17"/>
      <c r="Q17" s="2">
        <f t="shared" ca="1" si="6"/>
        <v>4</v>
      </c>
      <c r="R17" s="17">
        <f ca="1">2+VLOOKUP($B17,Course!$A$3:$D$21,3,FALSE)-J17</f>
        <v>4</v>
      </c>
      <c r="S17" s="17"/>
      <c r="T17" s="17">
        <f ca="1">IF(OR(ISBLANK($D17),$D17&lt;=0),"",IF(Course!$C10=3,$D17,""))</f>
        <v>4</v>
      </c>
      <c r="U17" s="17">
        <f ca="1">IF(OR(ISBLANK($I17),$I17&lt;=0),"",IF(Course!$C10=3,$I17,""))</f>
        <v>3</v>
      </c>
      <c r="V17" s="17" t="str">
        <f ca="1">IF(OR(ISBLANK($D17),$D17&lt;=0),"",IF(Course!$C10=4,$D17,""))</f>
        <v/>
      </c>
      <c r="W17" s="17" t="str">
        <f ca="1">IF(OR(ISBLANK($I17),$I17&lt;=0),"",IF(Course!$C10=4,$I17,""))</f>
        <v/>
      </c>
      <c r="X17" s="17" t="str">
        <f ca="1">IF(OR(ISBLANK($D17),$D17&lt;=0),"",IF(Course!$C10=5,$D17,""))</f>
        <v/>
      </c>
      <c r="Y17" s="17" t="str">
        <f ca="1">IF(OR(ISBLANK($I17),$I17&lt;=0),"",IF(Course!$C10=5,$I17,""))</f>
        <v/>
      </c>
    </row>
    <row r="18" spans="2:25" ht="14.4" x14ac:dyDescent="0.3">
      <c r="B18" s="2">
        <v>8</v>
      </c>
      <c r="C18" s="17">
        <f t="shared" ca="1" si="0"/>
        <v>2</v>
      </c>
      <c r="D18" s="17">
        <f t="shared" ca="1" si="1"/>
        <v>6</v>
      </c>
      <c r="E18" s="17">
        <f t="shared" ca="1" si="2"/>
        <v>4</v>
      </c>
      <c r="F18" s="17">
        <f ca="1">IF(D18-Course!$C11&gt;2,Course!$C11+2,D18)</f>
        <v>6</v>
      </c>
      <c r="G18" s="2">
        <f t="shared" ca="1" si="3"/>
        <v>2</v>
      </c>
      <c r="H18" s="17">
        <f ca="1">2+VLOOKUP($B18,Course!$A$3:$D$21,3,FALSE)-E18</f>
        <v>2</v>
      </c>
      <c r="I18" s="17">
        <f t="shared" ca="1" si="4"/>
        <v>6</v>
      </c>
      <c r="J18" s="17">
        <f t="shared" ca="1" si="5"/>
        <v>4</v>
      </c>
      <c r="K18" s="17">
        <f ca="1">IF(I18-Course!$C11&gt;2,Course!$C11+2,I18)</f>
        <v>6</v>
      </c>
      <c r="L18" s="17"/>
      <c r="M18" s="17"/>
      <c r="N18" s="17" t="str">
        <f>INDEX(IF($G$5='Captain''s Cup'!$A$1,LeftTeam,RightTeam),IF((MOD(B18-1,$G$6)+1)&gt;=$I$7,MOD(B18-1,$G$6)+2,MOD(B18-1,$G$6)+1))</f>
        <v>Paul</v>
      </c>
      <c r="O18" s="17">
        <f>Course!C11</f>
        <v>4</v>
      </c>
      <c r="P18" s="17"/>
      <c r="Q18" s="2">
        <f t="shared" ca="1" si="6"/>
        <v>2</v>
      </c>
      <c r="R18" s="17">
        <f ca="1">2+VLOOKUP($B18,Course!$A$3:$D$21,3,FALSE)-J18</f>
        <v>2</v>
      </c>
      <c r="S18" s="17"/>
      <c r="T18" s="17" t="str">
        <f ca="1">IF(OR(ISBLANK($D18),$D18&lt;=0),"",IF(Course!$C11=3,$D18,""))</f>
        <v/>
      </c>
      <c r="U18" s="17" t="str">
        <f ca="1">IF(OR(ISBLANK($I18),$I18&lt;=0),"",IF(Course!$C11=3,$I18,""))</f>
        <v/>
      </c>
      <c r="V18" s="17">
        <f ca="1">IF(OR(ISBLANK($D18),$D18&lt;=0),"",IF(Course!$C11=4,$D18,""))</f>
        <v>6</v>
      </c>
      <c r="W18" s="17">
        <f ca="1">IF(OR(ISBLANK($I18),$I18&lt;=0),"",IF(Course!$C11=4,$I18,""))</f>
        <v>6</v>
      </c>
      <c r="X18" s="17" t="str">
        <f ca="1">IF(OR(ISBLANK($D18),$D18&lt;=0),"",IF(Course!$C11=5,$D18,""))</f>
        <v/>
      </c>
      <c r="Y18" s="17" t="str">
        <f ca="1">IF(OR(ISBLANK($I18),$I18&lt;=0),"",IF(Course!$C11=5,$I18,""))</f>
        <v/>
      </c>
    </row>
    <row r="19" spans="2:25" ht="14.4" x14ac:dyDescent="0.3">
      <c r="B19" s="2">
        <v>9</v>
      </c>
      <c r="C19" s="17">
        <f t="shared" ca="1" si="0"/>
        <v>2</v>
      </c>
      <c r="D19" s="17">
        <f t="shared" ca="1" si="1"/>
        <v>10</v>
      </c>
      <c r="E19" s="17">
        <f t="shared" ca="1" si="2"/>
        <v>8</v>
      </c>
      <c r="F19" s="17">
        <f ca="1">IF(D19-Course!$C12&gt;2,Course!$C12+2,D19)</f>
        <v>6</v>
      </c>
      <c r="G19" s="2">
        <f t="shared" ca="1" si="3"/>
        <v>0</v>
      </c>
      <c r="H19" s="17">
        <f ca="1">2+VLOOKUP($B19,Course!$A$3:$D$21,3,FALSE)-E19</f>
        <v>-2</v>
      </c>
      <c r="I19" s="17">
        <f t="shared" ca="1" si="4"/>
        <v>8</v>
      </c>
      <c r="J19" s="17">
        <f t="shared" ca="1" si="5"/>
        <v>6</v>
      </c>
      <c r="K19" s="17">
        <f ca="1">IF(I19-Course!$C12&gt;2,Course!$C12+2,I19)</f>
        <v>6</v>
      </c>
      <c r="L19" s="17"/>
      <c r="M19" s="17"/>
      <c r="N19" s="17" t="str">
        <f>INDEX(IF($G$5='Captain''s Cup'!$A$1,LeftTeam,RightTeam),IF((MOD(B19-1,$G$6)+1)&gt;=$I$7,MOD(B19-1,$G$6)+2,MOD(B19-1,$G$6)+1))</f>
        <v>Rich B</v>
      </c>
      <c r="O19" s="17">
        <f>Course!C12</f>
        <v>4</v>
      </c>
      <c r="P19" s="17"/>
      <c r="Q19" s="2">
        <f t="shared" ca="1" si="6"/>
        <v>0</v>
      </c>
      <c r="R19" s="17">
        <f ca="1">2+VLOOKUP($B19,Course!$A$3:$D$21,3,FALSE)-J19</f>
        <v>0</v>
      </c>
      <c r="S19" s="17"/>
      <c r="T19" s="17" t="str">
        <f ca="1">IF(OR(ISBLANK($D19),$D19&lt;=0),"",IF(Course!$C12=3,$D19,""))</f>
        <v/>
      </c>
      <c r="U19" s="17" t="str">
        <f ca="1">IF(OR(ISBLANK($I19),$I19&lt;=0),"",IF(Course!$C12=3,$I19,""))</f>
        <v/>
      </c>
      <c r="V19" s="17">
        <f ca="1">IF(OR(ISBLANK($D19),$D19&lt;=0),"",IF(Course!$C12=4,$D19,""))</f>
        <v>10</v>
      </c>
      <c r="W19" s="17">
        <f ca="1">IF(OR(ISBLANK($I19),$I19&lt;=0),"",IF(Course!$C12=4,$I19,""))</f>
        <v>8</v>
      </c>
      <c r="X19" s="17" t="str">
        <f ca="1">IF(OR(ISBLANK($D19),$D19&lt;=0),"",IF(Course!$C12=5,$D19,""))</f>
        <v/>
      </c>
      <c r="Y19" s="17" t="str">
        <f ca="1">IF(OR(ISBLANK($I19),$I19&lt;=0),"",IF(Course!$C12=5,$I19,""))</f>
        <v/>
      </c>
    </row>
    <row r="20" spans="2:25" ht="14.4" x14ac:dyDescent="0.3">
      <c r="B20" s="2">
        <v>10</v>
      </c>
      <c r="C20" s="17">
        <f t="shared" ca="1" si="0"/>
        <v>3</v>
      </c>
      <c r="D20" s="17">
        <f t="shared" ca="1" si="1"/>
        <v>10</v>
      </c>
      <c r="E20" s="17">
        <f t="shared" ca="1" si="2"/>
        <v>7</v>
      </c>
      <c r="F20" s="17">
        <f ca="1">IF(D20-Course!$C13&gt;2,Course!$C13+2,D20)</f>
        <v>6</v>
      </c>
      <c r="G20" s="2">
        <f t="shared" ca="1" si="3"/>
        <v>0</v>
      </c>
      <c r="H20" s="17">
        <f ca="1">2+VLOOKUP($B20,Course!$A$3:$D$21,3,FALSE)-E20</f>
        <v>-1</v>
      </c>
      <c r="I20" s="17">
        <f t="shared" ca="1" si="4"/>
        <v>10</v>
      </c>
      <c r="J20" s="17">
        <f t="shared" ca="1" si="5"/>
        <v>7</v>
      </c>
      <c r="K20" s="17">
        <f ca="1">IF(I20-Course!$C13&gt;2,Course!$C13+2,I20)</f>
        <v>6</v>
      </c>
      <c r="L20" s="17"/>
      <c r="M20" s="17"/>
      <c r="N20" s="17" t="str">
        <f>INDEX(IF($G$5='Captain''s Cup'!$A$1,LeftTeam,RightTeam),IF((MOD(B20-1,$G$6)+1)&gt;=$I$7,MOD(B20-1,$G$6)+2,MOD(B20-1,$G$6)+1))</f>
        <v>Derek</v>
      </c>
      <c r="O20" s="17">
        <f>Course!C13</f>
        <v>4</v>
      </c>
      <c r="P20" s="17"/>
      <c r="Q20" s="2">
        <f t="shared" ca="1" si="6"/>
        <v>0</v>
      </c>
      <c r="R20" s="17">
        <f ca="1">2+VLOOKUP($B20,Course!$A$3:$D$21,3,FALSE)-J20</f>
        <v>-1</v>
      </c>
      <c r="S20" s="17"/>
      <c r="T20" s="17" t="str">
        <f ca="1">IF(OR(ISBLANK($D20),$D20&lt;=0),"",IF(Course!$C13=3,$D20,""))</f>
        <v/>
      </c>
      <c r="U20" s="17" t="str">
        <f ca="1">IF(OR(ISBLANK($I20),$I20&lt;=0),"",IF(Course!$C13=3,$I20,""))</f>
        <v/>
      </c>
      <c r="V20" s="17">
        <f ca="1">IF(OR(ISBLANK($D20),$D20&lt;=0),"",IF(Course!$C13=4,$D20,""))</f>
        <v>10</v>
      </c>
      <c r="W20" s="17">
        <f ca="1">IF(OR(ISBLANK($I20),$I20&lt;=0),"",IF(Course!$C13=4,$I20,""))</f>
        <v>10</v>
      </c>
      <c r="X20" s="17" t="str">
        <f ca="1">IF(OR(ISBLANK($D20),$D20&lt;=0),"",IF(Course!$C13=5,$D20,""))</f>
        <v/>
      </c>
      <c r="Y20" s="17" t="str">
        <f ca="1">IF(OR(ISBLANK($I20),$I20&lt;=0),"",IF(Course!$C13=5,$I20,""))</f>
        <v/>
      </c>
    </row>
    <row r="21" spans="2:25" ht="14.4" x14ac:dyDescent="0.3">
      <c r="B21" s="2">
        <v>11</v>
      </c>
      <c r="C21" s="17">
        <f t="shared" ca="1" si="0"/>
        <v>1</v>
      </c>
      <c r="D21" s="17">
        <f t="shared" ca="1" si="1"/>
        <v>6</v>
      </c>
      <c r="E21" s="17">
        <f t="shared" ca="1" si="2"/>
        <v>5</v>
      </c>
      <c r="F21" s="17">
        <f ca="1">IF(D21-Course!$C14&gt;2,Course!$C14+2,D21)</f>
        <v>6</v>
      </c>
      <c r="G21" s="2">
        <f t="shared" ca="1" si="3"/>
        <v>1</v>
      </c>
      <c r="H21" s="17">
        <f ca="1">2+VLOOKUP($B21,Course!$A$3:$D$21,3,FALSE)-E21</f>
        <v>1</v>
      </c>
      <c r="I21" s="17">
        <f t="shared" ca="1" si="4"/>
        <v>6</v>
      </c>
      <c r="J21" s="17">
        <f t="shared" ca="1" si="5"/>
        <v>5</v>
      </c>
      <c r="K21" s="17">
        <f ca="1">IF(I21-Course!$C14&gt;2,Course!$C14+2,I21)</f>
        <v>6</v>
      </c>
      <c r="L21" s="17"/>
      <c r="M21" s="17"/>
      <c r="N21" s="17" t="str">
        <f>INDEX(IF($G$5='Captain''s Cup'!$A$1,LeftTeam,RightTeam),IF((MOD(B21-1,$G$6)+1)&gt;=$I$7,MOD(B21-1,$G$6)+2,MOD(B21-1,$G$6)+1))</f>
        <v>Neil</v>
      </c>
      <c r="O21" s="17">
        <f>Course!C14</f>
        <v>4</v>
      </c>
      <c r="P21" s="17"/>
      <c r="Q21" s="2">
        <f t="shared" ca="1" si="6"/>
        <v>1</v>
      </c>
      <c r="R21" s="17">
        <f ca="1">2+VLOOKUP($B21,Course!$A$3:$D$21,3,FALSE)-J21</f>
        <v>1</v>
      </c>
      <c r="S21" s="17"/>
      <c r="T21" s="17" t="str">
        <f ca="1">IF(OR(ISBLANK($D21),$D21&lt;=0),"",IF(Course!$C14=3,$D21,""))</f>
        <v/>
      </c>
      <c r="U21" s="17" t="str">
        <f ca="1">IF(OR(ISBLANK($I21),$I21&lt;=0),"",IF(Course!$C14=3,$I21,""))</f>
        <v/>
      </c>
      <c r="V21" s="17">
        <f ca="1">IF(OR(ISBLANK($D21),$D21&lt;=0),"",IF(Course!$C14=4,$D21,""))</f>
        <v>6</v>
      </c>
      <c r="W21" s="17">
        <f ca="1">IF(OR(ISBLANK($I21),$I21&lt;=0),"",IF(Course!$C14=4,$I21,""))</f>
        <v>6</v>
      </c>
      <c r="X21" s="17" t="str">
        <f ca="1">IF(OR(ISBLANK($D21),$D21&lt;=0),"",IF(Course!$C14=5,$D21,""))</f>
        <v/>
      </c>
      <c r="Y21" s="17" t="str">
        <f ca="1">IF(OR(ISBLANK($I21),$I21&lt;=0),"",IF(Course!$C14=5,$I21,""))</f>
        <v/>
      </c>
    </row>
    <row r="22" spans="2:25" ht="14.4" x14ac:dyDescent="0.3">
      <c r="B22" s="2">
        <v>12</v>
      </c>
      <c r="C22" s="17">
        <f t="shared" ca="1" si="0"/>
        <v>1</v>
      </c>
      <c r="D22" s="17">
        <f t="shared" ca="1" si="1"/>
        <v>7</v>
      </c>
      <c r="E22" s="17">
        <f t="shared" ca="1" si="2"/>
        <v>6</v>
      </c>
      <c r="F22" s="17">
        <f ca="1">IF(D22-Course!$C15&gt;2,Course!$C15+2,D22)</f>
        <v>6</v>
      </c>
      <c r="G22" s="2">
        <f t="shared" ca="1" si="3"/>
        <v>0</v>
      </c>
      <c r="H22" s="17">
        <f ca="1">2+VLOOKUP($B22,Course!$A$3:$D$21,3,FALSE)-E22</f>
        <v>0</v>
      </c>
      <c r="I22" s="17">
        <f t="shared" ca="1" si="4"/>
        <v>7</v>
      </c>
      <c r="J22" s="17">
        <f t="shared" ca="1" si="5"/>
        <v>6</v>
      </c>
      <c r="K22" s="17">
        <f ca="1">IF(I22-Course!$C15&gt;2,Course!$C15+2,I22)</f>
        <v>6</v>
      </c>
      <c r="L22" s="17"/>
      <c r="M22" s="17"/>
      <c r="N22" s="17" t="str">
        <f>INDEX(IF($G$5='Captain''s Cup'!$A$1,LeftTeam,RightTeam),IF((MOD(B22-1,$G$6)+1)&gt;=$I$7,MOD(B22-1,$G$6)+2,MOD(B22-1,$G$6)+1))</f>
        <v>Jeff</v>
      </c>
      <c r="O22" s="17">
        <f>Course!C15</f>
        <v>4</v>
      </c>
      <c r="P22" s="17"/>
      <c r="Q22" s="2">
        <f t="shared" ca="1" si="6"/>
        <v>0</v>
      </c>
      <c r="R22" s="17">
        <f ca="1">2+VLOOKUP($B22,Course!$A$3:$D$21,3,FALSE)-J22</f>
        <v>0</v>
      </c>
      <c r="S22" s="17"/>
      <c r="T22" s="17" t="str">
        <f ca="1">IF(OR(ISBLANK($D22),$D22&lt;=0),"",IF(Course!$C15=3,$D22,""))</f>
        <v/>
      </c>
      <c r="U22" s="17" t="str">
        <f ca="1">IF(OR(ISBLANK($I22),$I22&lt;=0),"",IF(Course!$C15=3,$I22,""))</f>
        <v/>
      </c>
      <c r="V22" s="17">
        <f ca="1">IF(OR(ISBLANK($D22),$D22&lt;=0),"",IF(Course!$C15=4,$D22,""))</f>
        <v>7</v>
      </c>
      <c r="W22" s="17">
        <f ca="1">IF(OR(ISBLANK($I22),$I22&lt;=0),"",IF(Course!$C15=4,$I22,""))</f>
        <v>7</v>
      </c>
      <c r="X22" s="17" t="str">
        <f ca="1">IF(OR(ISBLANK($D22),$D22&lt;=0),"",IF(Course!$C15=5,$D22,""))</f>
        <v/>
      </c>
      <c r="Y22" s="17" t="str">
        <f ca="1">IF(OR(ISBLANK($I22),$I22&lt;=0),"",IF(Course!$C15=5,$I22,""))</f>
        <v/>
      </c>
    </row>
    <row r="23" spans="2:25" ht="14.4" x14ac:dyDescent="0.3">
      <c r="B23" s="2">
        <v>13</v>
      </c>
      <c r="C23" s="17">
        <f t="shared" ca="1" si="0"/>
        <v>2</v>
      </c>
      <c r="D23" s="17">
        <f t="shared" ca="1" si="1"/>
        <v>8</v>
      </c>
      <c r="E23" s="17">
        <f t="shared" ca="1" si="2"/>
        <v>6</v>
      </c>
      <c r="F23" s="17">
        <f ca="1">IF(D23-Course!$C16&gt;2,Course!$C16+2,D23)</f>
        <v>5</v>
      </c>
      <c r="G23" s="2">
        <f t="shared" ca="1" si="3"/>
        <v>0</v>
      </c>
      <c r="H23" s="17">
        <f ca="1">2+VLOOKUP($B23,Course!$A$3:$D$21,3,FALSE)-E23</f>
        <v>-1</v>
      </c>
      <c r="I23" s="17">
        <f t="shared" ca="1" si="4"/>
        <v>7</v>
      </c>
      <c r="J23" s="17">
        <f t="shared" ca="1" si="5"/>
        <v>5</v>
      </c>
      <c r="K23" s="17">
        <f ca="1">IF(I23-Course!$C16&gt;2,Course!$C16+2,I23)</f>
        <v>5</v>
      </c>
      <c r="L23" s="17"/>
      <c r="M23" s="17"/>
      <c r="N23" s="17" t="str">
        <f>INDEX(IF($G$5='Captain''s Cup'!$A$1,LeftTeam,RightTeam),IF((MOD(B23-1,$G$6)+1)&gt;=$I$7,MOD(B23-1,$G$6)+2,MOD(B23-1,$G$6)+1))</f>
        <v>Steve</v>
      </c>
      <c r="O23" s="17">
        <f>Course!C16</f>
        <v>3</v>
      </c>
      <c r="P23" s="17"/>
      <c r="Q23" s="2">
        <f t="shared" ca="1" si="6"/>
        <v>0</v>
      </c>
      <c r="R23" s="17">
        <f ca="1">2+VLOOKUP($B23,Course!$A$3:$D$21,3,FALSE)-J23</f>
        <v>0</v>
      </c>
      <c r="S23" s="17"/>
      <c r="T23" s="17">
        <f ca="1">IF(OR(ISBLANK($D23),$D23&lt;=0),"",IF(Course!$C16=3,$D23,""))</f>
        <v>8</v>
      </c>
      <c r="U23" s="17">
        <f ca="1">IF(OR(ISBLANK($I23),$I23&lt;=0),"",IF(Course!$C16=3,$I23,""))</f>
        <v>7</v>
      </c>
      <c r="V23" s="17" t="str">
        <f ca="1">IF(OR(ISBLANK($D23),$D23&lt;=0),"",IF(Course!$C16=4,$D23,""))</f>
        <v/>
      </c>
      <c r="W23" s="17" t="str">
        <f ca="1">IF(OR(ISBLANK($I23),$I23&lt;=0),"",IF(Course!$C16=4,$I23,""))</f>
        <v/>
      </c>
      <c r="X23" s="17" t="str">
        <f ca="1">IF(OR(ISBLANK($D23),$D23&lt;=0),"",IF(Course!$C16=5,$D23,""))</f>
        <v/>
      </c>
      <c r="Y23" s="17" t="str">
        <f ca="1">IF(OR(ISBLANK($I23),$I23&lt;=0),"",IF(Course!$C16=5,$I23,""))</f>
        <v/>
      </c>
    </row>
    <row r="24" spans="2:25" ht="14.4" x14ac:dyDescent="0.3">
      <c r="B24" s="2">
        <v>14</v>
      </c>
      <c r="C24" s="17">
        <f t="shared" ca="1" si="0"/>
        <v>2</v>
      </c>
      <c r="D24" s="17">
        <f t="shared" ca="1" si="1"/>
        <v>5</v>
      </c>
      <c r="E24" s="17">
        <f t="shared" ca="1" si="2"/>
        <v>3</v>
      </c>
      <c r="F24" s="17">
        <f ca="1">IF(D24-Course!$C17&gt;2,Course!$C17+2,D24)</f>
        <v>5</v>
      </c>
      <c r="G24" s="2">
        <f t="shared" ca="1" si="3"/>
        <v>3</v>
      </c>
      <c r="H24" s="17">
        <f ca="1">2+VLOOKUP($B24,Course!$A$3:$D$21,3,FALSE)-E24</f>
        <v>3</v>
      </c>
      <c r="I24" s="17">
        <f t="shared" ca="1" si="4"/>
        <v>5</v>
      </c>
      <c r="J24" s="17">
        <f t="shared" ca="1" si="5"/>
        <v>3</v>
      </c>
      <c r="K24" s="17">
        <f ca="1">IF(I24-Course!$C17&gt;2,Course!$C17+2,I24)</f>
        <v>5</v>
      </c>
      <c r="L24" s="17"/>
      <c r="M24" s="17"/>
      <c r="N24" s="17" t="str">
        <f>INDEX(IF($G$5='Captain''s Cup'!$A$1,LeftTeam,RightTeam),IF((MOD(B24-1,$G$6)+1)&gt;=$I$7,MOD(B24-1,$G$6)+2,MOD(B24-1,$G$6)+1))</f>
        <v>Paul</v>
      </c>
      <c r="O24" s="17">
        <f>Course!C17</f>
        <v>4</v>
      </c>
      <c r="P24" s="17"/>
      <c r="Q24" s="2">
        <f t="shared" ca="1" si="6"/>
        <v>3</v>
      </c>
      <c r="R24" s="17">
        <f ca="1">2+VLOOKUP($B24,Course!$A$3:$D$21,3,FALSE)-J24</f>
        <v>3</v>
      </c>
      <c r="S24" s="17"/>
      <c r="T24" s="17" t="str">
        <f ca="1">IF(OR(ISBLANK($D24),$D24&lt;=0),"",IF(Course!$C17=3,$D24,""))</f>
        <v/>
      </c>
      <c r="U24" s="17" t="str">
        <f ca="1">IF(OR(ISBLANK($I24),$I24&lt;=0),"",IF(Course!$C17=3,$I24,""))</f>
        <v/>
      </c>
      <c r="V24" s="17">
        <f ca="1">IF(OR(ISBLANK($D24),$D24&lt;=0),"",IF(Course!$C17=4,$D24,""))</f>
        <v>5</v>
      </c>
      <c r="W24" s="17">
        <f ca="1">IF(OR(ISBLANK($I24),$I24&lt;=0),"",IF(Course!$C17=4,$I24,""))</f>
        <v>5</v>
      </c>
      <c r="X24" s="17" t="str">
        <f ca="1">IF(OR(ISBLANK($D24),$D24&lt;=0),"",IF(Course!$C17=5,$D24,""))</f>
        <v/>
      </c>
      <c r="Y24" s="17" t="str">
        <f ca="1">IF(OR(ISBLANK($I24),$I24&lt;=0),"",IF(Course!$C17=5,$I24,""))</f>
        <v/>
      </c>
    </row>
    <row r="25" spans="2:25" ht="14.4" x14ac:dyDescent="0.3">
      <c r="B25" s="2">
        <v>15</v>
      </c>
      <c r="C25" s="17">
        <f t="shared" ca="1" si="0"/>
        <v>1</v>
      </c>
      <c r="D25" s="17">
        <f t="shared" ca="1" si="1"/>
        <v>7</v>
      </c>
      <c r="E25" s="17">
        <f t="shared" ca="1" si="2"/>
        <v>6</v>
      </c>
      <c r="F25" s="17">
        <f ca="1">IF(D25-Course!$C18&gt;2,Course!$C18+2,D25)</f>
        <v>6</v>
      </c>
      <c r="G25" s="2">
        <f t="shared" ca="1" si="3"/>
        <v>0</v>
      </c>
      <c r="H25" s="17">
        <f ca="1">2+VLOOKUP($B25,Course!$A$3:$D$21,3,FALSE)-E25</f>
        <v>0</v>
      </c>
      <c r="I25" s="17">
        <f t="shared" ca="1" si="4"/>
        <v>6</v>
      </c>
      <c r="J25" s="17">
        <f t="shared" ca="1" si="5"/>
        <v>5</v>
      </c>
      <c r="K25" s="17">
        <f ca="1">IF(I25-Course!$C18&gt;2,Course!$C18+2,I25)</f>
        <v>6</v>
      </c>
      <c r="L25" s="17"/>
      <c r="M25" s="17"/>
      <c r="N25" s="17" t="str">
        <f>INDEX(IF($G$5='Captain''s Cup'!$A$1,LeftTeam,RightTeam),IF((MOD(B25-1,$G$6)+1)&gt;=$I$7,MOD(B25-1,$G$6)+2,MOD(B25-1,$G$6)+1))</f>
        <v>Rich B</v>
      </c>
      <c r="O25" s="17">
        <f>Course!C18</f>
        <v>4</v>
      </c>
      <c r="P25" s="17"/>
      <c r="Q25" s="2">
        <f t="shared" ca="1" si="6"/>
        <v>1</v>
      </c>
      <c r="R25" s="17">
        <f ca="1">2+VLOOKUP($B25,Course!$A$3:$D$21,3,FALSE)-J25</f>
        <v>1</v>
      </c>
      <c r="S25" s="17"/>
      <c r="T25" s="17" t="str">
        <f ca="1">IF(OR(ISBLANK($D25),$D25&lt;=0),"",IF(Course!$C18=3,$D25,""))</f>
        <v/>
      </c>
      <c r="U25" s="17" t="str">
        <f ca="1">IF(OR(ISBLANK($I25),$I25&lt;=0),"",IF(Course!$C18=3,$I25,""))</f>
        <v/>
      </c>
      <c r="V25" s="17">
        <f ca="1">IF(OR(ISBLANK($D25),$D25&lt;=0),"",IF(Course!$C18=4,$D25,""))</f>
        <v>7</v>
      </c>
      <c r="W25" s="17">
        <f ca="1">IF(OR(ISBLANK($I25),$I25&lt;=0),"",IF(Course!$C18=4,$I25,""))</f>
        <v>6</v>
      </c>
      <c r="X25" s="17" t="str">
        <f ca="1">IF(OR(ISBLANK($D25),$D25&lt;=0),"",IF(Course!$C18=5,$D25,""))</f>
        <v/>
      </c>
      <c r="Y25" s="17" t="str">
        <f ca="1">IF(OR(ISBLANK($I25),$I25&lt;=0),"",IF(Course!$C18=5,$I25,""))</f>
        <v/>
      </c>
    </row>
    <row r="26" spans="2:25" ht="14.4" x14ac:dyDescent="0.3">
      <c r="B26" s="2">
        <v>16</v>
      </c>
      <c r="C26" s="17">
        <f t="shared" ca="1" si="0"/>
        <v>3</v>
      </c>
      <c r="D26" s="17">
        <f t="shared" ca="1" si="1"/>
        <v>10</v>
      </c>
      <c r="E26" s="17">
        <f t="shared" ca="1" si="2"/>
        <v>7</v>
      </c>
      <c r="F26" s="17">
        <f ca="1">IF(D26-Course!$C19&gt;2,Course!$C19+2,D26)</f>
        <v>6</v>
      </c>
      <c r="G26" s="2">
        <f t="shared" ca="1" si="3"/>
        <v>0</v>
      </c>
      <c r="H26" s="17">
        <f ca="1">2+VLOOKUP($B26,Course!$A$3:$D$21,3,FALSE)-E26</f>
        <v>-1</v>
      </c>
      <c r="I26" s="17">
        <f t="shared" ca="1" si="4"/>
        <v>8</v>
      </c>
      <c r="J26" s="17">
        <f t="shared" ca="1" si="5"/>
        <v>5</v>
      </c>
      <c r="K26" s="17">
        <f ca="1">IF(I26-Course!$C19&gt;2,Course!$C19+2,I26)</f>
        <v>6</v>
      </c>
      <c r="L26" s="17"/>
      <c r="M26" s="17"/>
      <c r="N26" s="17" t="str">
        <f>INDEX(IF($G$5='Captain''s Cup'!$A$1,LeftTeam,RightTeam),IF((MOD(B26-1,$G$6)+1)&gt;=$I$7,MOD(B26-1,$G$6)+2,MOD(B26-1,$G$6)+1))</f>
        <v>Derek</v>
      </c>
      <c r="O26" s="17">
        <f>Course!C19</f>
        <v>4</v>
      </c>
      <c r="P26" s="17"/>
      <c r="Q26" s="2">
        <f t="shared" ca="1" si="6"/>
        <v>1</v>
      </c>
      <c r="R26" s="17">
        <f ca="1">2+VLOOKUP($B26,Course!$A$3:$D$21,3,FALSE)-J26</f>
        <v>1</v>
      </c>
      <c r="S26" s="17"/>
      <c r="T26" s="17" t="str">
        <f ca="1">IF(OR(ISBLANK($D26),$D26&lt;=0),"",IF(Course!$C19=3,$D26,""))</f>
        <v/>
      </c>
      <c r="U26" s="17" t="str">
        <f ca="1">IF(OR(ISBLANK($I26),$I26&lt;=0),"",IF(Course!$C19=3,$I26,""))</f>
        <v/>
      </c>
      <c r="V26" s="17">
        <f ca="1">IF(OR(ISBLANK($D26),$D26&lt;=0),"",IF(Course!$C19=4,$D26,""))</f>
        <v>10</v>
      </c>
      <c r="W26" s="17">
        <f ca="1">IF(OR(ISBLANK($I26),$I26&lt;=0),"",IF(Course!$C19=4,$I26,""))</f>
        <v>8</v>
      </c>
      <c r="X26" s="17" t="str">
        <f ca="1">IF(OR(ISBLANK($D26),$D26&lt;=0),"",IF(Course!$C19=5,$D26,""))</f>
        <v/>
      </c>
      <c r="Y26" s="17" t="str">
        <f ca="1">IF(OR(ISBLANK($I26),$I26&lt;=0),"",IF(Course!$C19=5,$I26,""))</f>
        <v/>
      </c>
    </row>
    <row r="27" spans="2:25" ht="14.4" x14ac:dyDescent="0.3">
      <c r="B27" s="2">
        <v>17</v>
      </c>
      <c r="C27" s="17">
        <f t="shared" ca="1" si="0"/>
        <v>1</v>
      </c>
      <c r="D27" s="17">
        <f t="shared" ca="1" si="1"/>
        <v>8</v>
      </c>
      <c r="E27" s="17">
        <f t="shared" ca="1" si="2"/>
        <v>7</v>
      </c>
      <c r="F27" s="17">
        <f ca="1">IF(D27-Course!$C20&gt;2,Course!$C20+2,D27)</f>
        <v>6</v>
      </c>
      <c r="G27" s="2">
        <f t="shared" ca="1" si="3"/>
        <v>0</v>
      </c>
      <c r="H27" s="17">
        <f ca="1">2+VLOOKUP($B27,Course!$A$3:$D$21,3,FALSE)-E27</f>
        <v>-1</v>
      </c>
      <c r="I27" s="17">
        <f t="shared" ca="1" si="4"/>
        <v>5</v>
      </c>
      <c r="J27" s="17">
        <f t="shared" ca="1" si="5"/>
        <v>4</v>
      </c>
      <c r="K27" s="17">
        <f ca="1">IF(I27-Course!$C20&gt;2,Course!$C20+2,I27)</f>
        <v>5</v>
      </c>
      <c r="L27" s="17"/>
      <c r="M27" s="17"/>
      <c r="N27" s="17" t="str">
        <f>INDEX(IF($G$5='Captain''s Cup'!$A$1,LeftTeam,RightTeam),IF((MOD(B27-1,$G$6)+1)&gt;=$I$7,MOD(B27-1,$G$6)+2,MOD(B27-1,$G$6)+1))</f>
        <v>Neil</v>
      </c>
      <c r="O27" s="17">
        <f>Course!C20</f>
        <v>4</v>
      </c>
      <c r="P27" s="17"/>
      <c r="Q27" s="2">
        <f t="shared" ca="1" si="6"/>
        <v>2</v>
      </c>
      <c r="R27" s="17">
        <f ca="1">2+VLOOKUP($B27,Course!$A$3:$D$21,3,FALSE)-J27</f>
        <v>2</v>
      </c>
      <c r="S27" s="17"/>
      <c r="T27" s="17" t="str">
        <f ca="1">IF(OR(ISBLANK($D27),$D27&lt;=0),"",IF(Course!$C20=3,$D27,""))</f>
        <v/>
      </c>
      <c r="U27" s="17" t="str">
        <f ca="1">IF(OR(ISBLANK($I27),$I27&lt;=0),"",IF(Course!$C20=3,$I27,""))</f>
        <v/>
      </c>
      <c r="V27" s="17">
        <f ca="1">IF(OR(ISBLANK($D27),$D27&lt;=0),"",IF(Course!$C20=4,$D27,""))</f>
        <v>8</v>
      </c>
      <c r="W27" s="17">
        <f ca="1">IF(OR(ISBLANK($I27),$I27&lt;=0),"",IF(Course!$C20=4,$I27,""))</f>
        <v>5</v>
      </c>
      <c r="X27" s="17" t="str">
        <f ca="1">IF(OR(ISBLANK($D27),$D27&lt;=0),"",IF(Course!$C20=5,$D27,""))</f>
        <v/>
      </c>
      <c r="Y27" s="17" t="str">
        <f ca="1">IF(OR(ISBLANK($I27),$I27&lt;=0),"",IF(Course!$C20=5,$I27,""))</f>
        <v/>
      </c>
    </row>
    <row r="28" spans="2:25" ht="14.4" x14ac:dyDescent="0.3">
      <c r="B28" s="2">
        <v>18</v>
      </c>
      <c r="C28" s="17">
        <f t="shared" ca="1" si="0"/>
        <v>2</v>
      </c>
      <c r="D28" s="17">
        <f t="shared" ca="1" si="1"/>
        <v>8</v>
      </c>
      <c r="E28" s="17">
        <f t="shared" ca="1" si="2"/>
        <v>6</v>
      </c>
      <c r="F28" s="17">
        <f ca="1">IF(D28-Course!$C21&gt;2,Course!$C21+2,D28)</f>
        <v>7</v>
      </c>
      <c r="G28" s="2">
        <f t="shared" ca="1" si="3"/>
        <v>1</v>
      </c>
      <c r="H28" s="17">
        <f ca="1">2+VLOOKUP($B28,Course!$A$3:$D$21,3,FALSE)-E28</f>
        <v>1</v>
      </c>
      <c r="I28" s="17">
        <f t="shared" ca="1" si="4"/>
        <v>7</v>
      </c>
      <c r="J28" s="17">
        <f t="shared" ca="1" si="5"/>
        <v>5</v>
      </c>
      <c r="K28" s="17">
        <f ca="1">IF(I28-Course!$C21&gt;2,Course!$C21+2,I28)</f>
        <v>7</v>
      </c>
      <c r="L28" s="17"/>
      <c r="M28" s="17"/>
      <c r="N28" s="17" t="str">
        <f>INDEX(IF($G$5='Captain''s Cup'!$A$1,LeftTeam,RightTeam),IF((MOD(B28-1,$G$6)+1)&gt;=$I$7,MOD(B28-1,$G$6)+2,MOD(B28-1,$G$6)+1))</f>
        <v>Jeff</v>
      </c>
      <c r="O28" s="17">
        <f>Course!C21</f>
        <v>5</v>
      </c>
      <c r="P28" s="17"/>
      <c r="Q28" s="2">
        <f t="shared" ca="1" si="6"/>
        <v>2</v>
      </c>
      <c r="R28" s="17">
        <f ca="1">2+VLOOKUP($B28,Course!$A$3:$D$21,3,FALSE)-J28</f>
        <v>2</v>
      </c>
      <c r="S28" s="17"/>
      <c r="T28" s="17" t="str">
        <f ca="1">IF(OR(ISBLANK($D28),$D28&lt;=0),"",IF(Course!$C21=3,$D28,""))</f>
        <v/>
      </c>
      <c r="U28" s="17" t="str">
        <f ca="1">IF(OR(ISBLANK($I28),$I28&lt;=0),"",IF(Course!$C21=3,$I28,""))</f>
        <v/>
      </c>
      <c r="V28" s="17" t="str">
        <f ca="1">IF(OR(ISBLANK($D28),$D28&lt;=0),"",IF(Course!$C21=4,$D28,""))</f>
        <v/>
      </c>
      <c r="W28" s="17" t="str">
        <f ca="1">IF(OR(ISBLANK($I28),$I28&lt;=0),"",IF(Course!$C21=4,$I28,""))</f>
        <v/>
      </c>
      <c r="X28" s="17">
        <f ca="1">IF(OR(ISBLANK($D28),$D28&lt;=0),"",IF(Course!$C21=5,$D28,""))</f>
        <v>8</v>
      </c>
      <c r="Y28" s="17">
        <f ca="1">IF(OR(ISBLANK($I28),$I28&lt;=0),"",IF(Course!$C21=5,$I28,""))</f>
        <v>7</v>
      </c>
    </row>
    <row r="29" spans="2:25" ht="14.4" x14ac:dyDescent="0.3">
      <c r="B29" s="41" t="s">
        <v>2</v>
      </c>
      <c r="C29" s="42"/>
      <c r="D29" s="42">
        <f ca="1">SUM(D11:D28)</f>
        <v>121</v>
      </c>
      <c r="E29" s="42"/>
      <c r="F29" s="42">
        <f ca="1">SUM(F11:F28)</f>
        <v>99</v>
      </c>
      <c r="G29" s="41">
        <f t="shared" ref="G29:R29" ca="1" si="7">SUM(G11:G28)</f>
        <v>21</v>
      </c>
      <c r="H29" s="42">
        <f t="shared" ca="1" si="7"/>
        <v>15</v>
      </c>
      <c r="I29" s="42">
        <f t="shared" ca="1" si="7"/>
        <v>114</v>
      </c>
      <c r="J29" s="42">
        <f t="shared" ca="1" si="7"/>
        <v>84</v>
      </c>
      <c r="K29" s="42">
        <f t="shared" ca="1" si="7"/>
        <v>100</v>
      </c>
      <c r="L29" s="42"/>
      <c r="M29" s="42"/>
      <c r="N29" s="42"/>
      <c r="O29" s="42"/>
      <c r="P29" s="42"/>
      <c r="Q29" s="41">
        <f t="shared" ca="1" si="7"/>
        <v>23</v>
      </c>
      <c r="R29" s="42">
        <f t="shared" ca="1" si="7"/>
        <v>22</v>
      </c>
      <c r="S29" s="42"/>
      <c r="T29" s="17" t="str">
        <f ca="1">IF(OR(ISBLANK($D29),$D29&lt;=0),"",IF(Course!$C22=3,$D29,""))</f>
        <v/>
      </c>
      <c r="U29" s="17" t="str">
        <f ca="1">IF(OR(ISBLANK($I29),$I29&lt;=0),"",IF(Course!$C22=3,$I29,""))</f>
        <v/>
      </c>
      <c r="V29" s="17" t="str">
        <f ca="1">IF(OR(ISBLANK($D29),$D29&lt;=0),"",IF(Course!$C22=4,$D29,""))</f>
        <v/>
      </c>
      <c r="W29" s="17" t="str">
        <f ca="1">IF(OR(ISBLANK($I29),$I29&lt;=0),"",IF(Course!$C22=4,$I29,""))</f>
        <v/>
      </c>
      <c r="X29" s="17" t="str">
        <f ca="1">IF(OR(ISBLANK($D29),$D29&lt;=0),"",IF(Course!$C22=5,$D29,""))</f>
        <v/>
      </c>
      <c r="Y29" s="17" t="str">
        <f ca="1">IF(OR(ISBLANK($I29),$I29&lt;=0),"",IF(Course!$C22=5,$I29,""))</f>
        <v/>
      </c>
    </row>
    <row r="30" spans="2:25" ht="14.4" hidden="1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 ca="1">Q29+G29</f>
        <v>44</v>
      </c>
      <c r="R30" s="41">
        <f ca="1">R29+H29</f>
        <v>37</v>
      </c>
      <c r="S30" s="41">
        <f ca="1">Q30+R30/1000</f>
        <v>44.036999999999999</v>
      </c>
      <c r="T30" s="41"/>
      <c r="U30" s="41">
        <f ca="1">AVERAGE(T11:U29)</f>
        <v>5.625</v>
      </c>
      <c r="V30" s="41"/>
      <c r="W30" s="41">
        <f t="shared" ref="W30:Y30" ca="1" si="8">AVERAGE(V11:W29)</f>
        <v>6.75</v>
      </c>
      <c r="X30" s="41"/>
      <c r="Y30" s="41">
        <f t="shared" ca="1" si="8"/>
        <v>7</v>
      </c>
    </row>
    <row r="31" spans="2:25" ht="14.4" hidden="1" x14ac:dyDescent="0.3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/>
      <c r="R31" s="39"/>
      <c r="S31" s="39"/>
      <c r="T31" s="39"/>
      <c r="U31" s="39"/>
      <c r="V31" s="39"/>
      <c r="W31" s="39"/>
      <c r="X31" s="39"/>
      <c r="Y31" s="39"/>
    </row>
    <row r="32" spans="2:25" ht="14.4" hidden="1" x14ac:dyDescent="0.3">
      <c r="B32" s="38" t="s">
        <v>82</v>
      </c>
      <c r="C32" s="38"/>
      <c r="D32" s="38"/>
      <c r="E32" s="38"/>
      <c r="F32" s="38"/>
      <c r="G32" s="38">
        <f ca="1">F29-Course!C25</f>
        <v>31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 ca="1">K29-Course!C25</f>
        <v>32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B9:B10"/>
    <mergeCell ref="C9:C10"/>
    <mergeCell ref="D9:H9"/>
    <mergeCell ref="I9:R9"/>
    <mergeCell ref="D8:H8"/>
    <mergeCell ref="I8:R8"/>
    <mergeCell ref="B2:R2"/>
    <mergeCell ref="B3:R3"/>
    <mergeCell ref="B5:D5"/>
    <mergeCell ref="B6:D6"/>
    <mergeCell ref="B7:D7"/>
  </mergeCells>
  <dataValidations count="1">
    <dataValidation type="list" allowBlank="1" showInputMessage="1" showErrorMessage="1" sqref="G5" xr:uid="{CEB0D476-F6D6-4E2C-8C2C-683CABC68183}">
      <formula1>Teams</formula1>
    </dataValidation>
  </dataValidations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E80339-12A7-4EB5-A5CA-34116EB8FEB9}">
  <sheetPr>
    <tabColor theme="7" tint="0.59999389629810485"/>
  </sheetPr>
  <dimension ref="A1:Z33"/>
  <sheetViews>
    <sheetView zoomScaleNormal="100" workbookViewId="0">
      <selection activeCell="I13" sqref="I13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16.33203125" style="18" customWidth="1"/>
    <col min="5" max="5" width="10.6640625" style="18" hidden="1" customWidth="1"/>
    <col min="6" max="6" width="9.109375" style="18" hidden="1" customWidth="1"/>
    <col min="7" max="7" width="16.33203125" style="18" customWidth="1"/>
    <col min="8" max="8" width="10.6640625" style="18" hidden="1" customWidth="1"/>
    <col min="9" max="9" width="16.33203125" style="18" customWidth="1"/>
    <col min="10" max="14" width="10.6640625" style="18" hidden="1" customWidth="1"/>
    <col min="15" max="16" width="9.109375" style="18" hidden="1" customWidth="1"/>
    <col min="17" max="17" width="16.332031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Casper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262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8" customHeight="1" x14ac:dyDescent="0.3">
      <c r="B5" s="185" t="s">
        <v>24</v>
      </c>
      <c r="C5" s="185"/>
      <c r="D5" s="185"/>
      <c r="E5" s="38"/>
      <c r="F5" s="38"/>
      <c r="G5" s="50" t="s">
        <v>192</v>
      </c>
      <c r="H5" s="91"/>
      <c r="I5" s="99"/>
    </row>
    <row r="6" spans="2:25" ht="18" customHeight="1" x14ac:dyDescent="0.3">
      <c r="B6" s="185" t="s">
        <v>102</v>
      </c>
      <c r="C6" s="185"/>
      <c r="D6" s="185"/>
      <c r="E6" s="17"/>
      <c r="F6" s="17"/>
      <c r="G6" s="50">
        <v>6</v>
      </c>
      <c r="I6" s="99"/>
      <c r="J6" s="91"/>
      <c r="K6" s="91"/>
      <c r="L6" s="91"/>
      <c r="M6" s="91"/>
      <c r="N6" s="91"/>
      <c r="O6" s="91"/>
      <c r="P6" s="91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B7" s="185" t="s">
        <v>101</v>
      </c>
      <c r="C7" s="185"/>
      <c r="D7" s="185"/>
      <c r="G7" s="2" t="s">
        <v>98</v>
      </c>
      <c r="I7" s="100">
        <f>IFERROR(MATCH(G7,IF(G5='Captain''s Cup'!A1,LeftTeam,RightTeam),0),0)</f>
        <v>0</v>
      </c>
      <c r="R7" s="17"/>
      <c r="S7" s="17"/>
      <c r="T7" s="17"/>
      <c r="U7" s="17"/>
      <c r="V7" s="17"/>
      <c r="W7" s="17"/>
      <c r="X7" s="17"/>
      <c r="Y7" s="17"/>
    </row>
    <row r="8" spans="2:25" ht="14.4" customHeight="1" x14ac:dyDescent="0.3">
      <c r="B8" s="97"/>
      <c r="C8" s="89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 t="s">
        <v>29</v>
      </c>
      <c r="C9" s="187" t="s">
        <v>71</v>
      </c>
      <c r="D9" s="186" t="s">
        <v>30</v>
      </c>
      <c r="E9" s="186"/>
      <c r="F9" s="186"/>
      <c r="G9" s="186"/>
      <c r="H9" s="186"/>
      <c r="I9" s="186" t="s">
        <v>31</v>
      </c>
      <c r="J9" s="186"/>
      <c r="K9" s="186"/>
      <c r="L9" s="186"/>
      <c r="M9" s="186"/>
      <c r="N9" s="186"/>
      <c r="O9" s="186"/>
      <c r="P9" s="186"/>
      <c r="Q9" s="186"/>
      <c r="R9" s="186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42" t="s">
        <v>32</v>
      </c>
      <c r="E10" s="41" t="s">
        <v>72</v>
      </c>
      <c r="F10" s="41" t="s">
        <v>96</v>
      </c>
      <c r="G10" s="41" t="s">
        <v>17</v>
      </c>
      <c r="H10" s="41"/>
      <c r="I10" s="42" t="s">
        <v>32</v>
      </c>
      <c r="J10" s="41" t="s">
        <v>72</v>
      </c>
      <c r="K10" s="41" t="s">
        <v>96</v>
      </c>
      <c r="L10" s="41"/>
      <c r="M10" s="41"/>
      <c r="N10" s="41" t="s">
        <v>25</v>
      </c>
      <c r="O10" s="41"/>
      <c r="P10" s="41"/>
      <c r="Q10" s="41" t="s">
        <v>17</v>
      </c>
      <c r="R10" s="41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 ca="1">INDIRECT("'"&amp;SUBSTITUTE($N11,"'","''")&amp;"'!C"&amp;$B11+10)</f>
        <v>1</v>
      </c>
      <c r="D11" s="17">
        <f ca="1">INDIRECT("'"&amp;SUBSTITUTE($N11,"'","''")&amp;"'!D"&amp;$B11+10)</f>
        <v>6</v>
      </c>
      <c r="E11" s="17">
        <f ca="1">D11-$C11</f>
        <v>5</v>
      </c>
      <c r="F11" s="17">
        <f ca="1">IF(D11-Course!$C4&gt;2,Course!$C4+2,D11)</f>
        <v>5</v>
      </c>
      <c r="G11" s="2">
        <f ca="1">IF(H11&lt;0,0,H11)</f>
        <v>0</v>
      </c>
      <c r="H11" s="17">
        <f ca="1">2+VLOOKUP($B11,Course!$A$3:$D$21,3,FALSE)-E11</f>
        <v>0</v>
      </c>
      <c r="I11" s="17">
        <f ca="1">INDIRECT("'"&amp;SUBSTITUTE($N11,"'","''")&amp;"'!I"&amp;$B11+10)</f>
        <v>5</v>
      </c>
      <c r="J11" s="17">
        <f ca="1">I11-$C11</f>
        <v>4</v>
      </c>
      <c r="K11" s="17">
        <f ca="1">IF(I11-Course!$C4&gt;2,Course!$C4+2,I11)</f>
        <v>5</v>
      </c>
      <c r="L11" s="17"/>
      <c r="M11" s="17"/>
      <c r="N11" s="17" t="str">
        <f>INDEX(IF($G$5='Captain''s Cup'!$A$1,LeftTeam,RightTeam),IF((MOD(B11-1,$G$6)+1)&gt;=$I$7,MOD(B11-1,$G$6)+2,MOD(B11-1,$G$6)+1))</f>
        <v>Rich M</v>
      </c>
      <c r="O11" s="17">
        <f>Course!C4</f>
        <v>3</v>
      </c>
      <c r="P11" s="17"/>
      <c r="Q11" s="2">
        <f ca="1">IF(R11&lt;0,0,R11)</f>
        <v>1</v>
      </c>
      <c r="R11" s="17">
        <f ca="1">2+VLOOKUP($B11,Course!$A$3:$D$21,3,FALSE)-J11</f>
        <v>1</v>
      </c>
      <c r="S11" s="17"/>
      <c r="T11" s="17">
        <f ca="1">IF(OR(ISBLANK($D11),$D11&lt;=0),"",IF(Course!$C4=3,$D11,""))</f>
        <v>6</v>
      </c>
      <c r="U11" s="17">
        <f ca="1">IF(OR(ISBLANK($I11),$I11&lt;=0),"",IF(Course!$C4=3,$I11,""))</f>
        <v>5</v>
      </c>
      <c r="V11" s="17" t="str">
        <f ca="1">IF(OR(ISBLANK($D11),$D11&lt;=0),"",IF(Course!$C4=4,$D11,""))</f>
        <v/>
      </c>
      <c r="W11" s="17" t="str">
        <f ca="1">IF(OR(ISBLANK($I11),$I11&lt;=0),"",IF(Course!$C4=4,$I11,""))</f>
        <v/>
      </c>
      <c r="X11" s="17" t="str">
        <f ca="1">IF(OR(ISBLANK($D11),$D11&lt;=0),"",IF(Course!$C4=5,$D11,""))</f>
        <v/>
      </c>
      <c r="Y11" s="17" t="str">
        <f ca="1">IF(OR(ISBLANK($I11),$I11&lt;=0),"",IF(Course!$C4=5,$I11,""))</f>
        <v/>
      </c>
    </row>
    <row r="12" spans="2:25" ht="14.4" x14ac:dyDescent="0.3">
      <c r="B12" s="2">
        <v>2</v>
      </c>
      <c r="C12" s="17">
        <f t="shared" ref="C12:C28" ca="1" si="0">INDIRECT("'"&amp;SUBSTITUTE($N12,"'","''")&amp;"'!C"&amp;$B12+10)</f>
        <v>2</v>
      </c>
      <c r="D12" s="17">
        <f t="shared" ref="D12:D28" ca="1" si="1">INDIRECT("'"&amp;SUBSTITUTE($N12,"'","''")&amp;"'!D"&amp;$B12+10)</f>
        <v>4</v>
      </c>
      <c r="E12" s="17">
        <f t="shared" ref="E12:E28" ca="1" si="2">D12-$C12</f>
        <v>2</v>
      </c>
      <c r="F12" s="17">
        <f ca="1">IF(D12-Course!$C5&gt;2,Course!$C5+2,D12)</f>
        <v>4</v>
      </c>
      <c r="G12" s="2">
        <f t="shared" ref="G12:G28" ca="1" si="3">IF(H12&lt;0,0,H12)</f>
        <v>4</v>
      </c>
      <c r="H12" s="17">
        <f ca="1">2+VLOOKUP($B12,Course!$A$3:$D$21,3,FALSE)-E12</f>
        <v>4</v>
      </c>
      <c r="I12" s="17">
        <f t="shared" ref="I12:I28" ca="1" si="4">INDIRECT("'"&amp;SUBSTITUTE($N12,"'","''")&amp;"'!I"&amp;$B12+10)</f>
        <v>5</v>
      </c>
      <c r="J12" s="17">
        <f t="shared" ref="J12:J28" ca="1" si="5">I12-$C12</f>
        <v>3</v>
      </c>
      <c r="K12" s="17">
        <f ca="1">IF(I12-Course!$C5&gt;2,Course!$C5+2,I12)</f>
        <v>5</v>
      </c>
      <c r="L12" s="17"/>
      <c r="M12" s="17"/>
      <c r="N12" s="17" t="str">
        <f>INDEX(IF($G$5='Captain''s Cup'!$A$1,LeftTeam,RightTeam),IF((MOD(B12-1,$G$6)+1)&gt;=$I$7,MOD(B12-1,$G$6)+2,MOD(B12-1,$G$6)+1))</f>
        <v>Cormac</v>
      </c>
      <c r="O12" s="17">
        <f>Course!C5</f>
        <v>4</v>
      </c>
      <c r="P12" s="17"/>
      <c r="Q12" s="2">
        <f t="shared" ref="Q12:Q28" ca="1" si="6">IF(R12&lt;0,0,R12)</f>
        <v>3</v>
      </c>
      <c r="R12" s="17">
        <f ca="1">2+VLOOKUP($B12,Course!$A$3:$D$21,3,FALSE)-J12</f>
        <v>3</v>
      </c>
      <c r="S12" s="17"/>
      <c r="T12" s="17" t="str">
        <f ca="1">IF(OR(ISBLANK($D12),$D12&lt;=0),"",IF(Course!$C5=3,$D12,""))</f>
        <v/>
      </c>
      <c r="U12" s="17" t="str">
        <f ca="1">IF(OR(ISBLANK($I12),$I12&lt;=0),"",IF(Course!$C5=3,$I12,""))</f>
        <v/>
      </c>
      <c r="V12" s="17">
        <f ca="1">IF(OR(ISBLANK($D12),$D12&lt;=0),"",IF(Course!$C5=4,$D12,""))</f>
        <v>4</v>
      </c>
      <c r="W12" s="17">
        <f ca="1">IF(OR(ISBLANK($I12),$I12&lt;=0),"",IF(Course!$C5=4,$I12,""))</f>
        <v>5</v>
      </c>
      <c r="X12" s="17" t="str">
        <f ca="1">IF(OR(ISBLANK($D12),$D12&lt;=0),"",IF(Course!$C5=5,$D12,""))</f>
        <v/>
      </c>
      <c r="Y12" s="17" t="str">
        <f ca="1">IF(OR(ISBLANK($I12),$I12&lt;=0),"",IF(Course!$C5=5,$I12,""))</f>
        <v/>
      </c>
    </row>
    <row r="13" spans="2:25" ht="14.4" x14ac:dyDescent="0.3">
      <c r="B13" s="2">
        <v>3</v>
      </c>
      <c r="C13" s="17">
        <f t="shared" ca="1" si="0"/>
        <v>1</v>
      </c>
      <c r="D13" s="17">
        <f t="shared" ca="1" si="1"/>
        <v>5</v>
      </c>
      <c r="E13" s="17">
        <f t="shared" ca="1" si="2"/>
        <v>4</v>
      </c>
      <c r="F13" s="17">
        <f ca="1">IF(D13-Course!$C6&gt;2,Course!$C6+2,D13)</f>
        <v>5</v>
      </c>
      <c r="G13" s="2">
        <f t="shared" ca="1" si="3"/>
        <v>2</v>
      </c>
      <c r="H13" s="17">
        <f ca="1">2+VLOOKUP($B13,Course!$A$3:$D$21,3,FALSE)-E13</f>
        <v>2</v>
      </c>
      <c r="I13" s="17">
        <f t="shared" ca="1" si="4"/>
        <v>6</v>
      </c>
      <c r="J13" s="17">
        <f t="shared" ca="1" si="5"/>
        <v>5</v>
      </c>
      <c r="K13" s="17">
        <f ca="1">IF(I13-Course!$C6&gt;2,Course!$C6+2,I13)</f>
        <v>6</v>
      </c>
      <c r="L13" s="17"/>
      <c r="M13" s="17"/>
      <c r="N13" s="17" t="str">
        <f>INDEX(IF($G$5='Captain''s Cup'!$A$1,LeftTeam,RightTeam),IF((MOD(B13-1,$G$6)+1)&gt;=$I$7,MOD(B13-1,$G$6)+2,MOD(B13-1,$G$6)+1))</f>
        <v>Phil</v>
      </c>
      <c r="O13" s="17">
        <f>Course!C6</f>
        <v>4</v>
      </c>
      <c r="P13" s="17"/>
      <c r="Q13" s="2">
        <f t="shared" ca="1" si="6"/>
        <v>1</v>
      </c>
      <c r="R13" s="17">
        <f ca="1">2+VLOOKUP($B13,Course!$A$3:$D$21,3,FALSE)-J13</f>
        <v>1</v>
      </c>
      <c r="S13" s="17"/>
      <c r="T13" s="17" t="str">
        <f ca="1">IF(OR(ISBLANK($D13),$D13&lt;=0),"",IF(Course!$C6=3,$D13,""))</f>
        <v/>
      </c>
      <c r="U13" s="17" t="str">
        <f ca="1">IF(OR(ISBLANK($I13),$I13&lt;=0),"",IF(Course!$C6=3,$I13,""))</f>
        <v/>
      </c>
      <c r="V13" s="17">
        <f ca="1">IF(OR(ISBLANK($D13),$D13&lt;=0),"",IF(Course!$C6=4,$D13,""))</f>
        <v>5</v>
      </c>
      <c r="W13" s="17">
        <f ca="1">IF(OR(ISBLANK($I13),$I13&lt;=0),"",IF(Course!$C6=4,$I13,""))</f>
        <v>6</v>
      </c>
      <c r="X13" s="17" t="str">
        <f ca="1">IF(OR(ISBLANK($D13),$D13&lt;=0),"",IF(Course!$C6=5,$D13,""))</f>
        <v/>
      </c>
      <c r="Y13" s="17" t="str">
        <f ca="1">IF(OR(ISBLANK($I13),$I13&lt;=0),"",IF(Course!$C6=5,$I13,""))</f>
        <v/>
      </c>
    </row>
    <row r="14" spans="2:25" ht="14.4" x14ac:dyDescent="0.3">
      <c r="B14" s="2">
        <v>4</v>
      </c>
      <c r="C14" s="17">
        <f t="shared" ca="1" si="0"/>
        <v>2</v>
      </c>
      <c r="D14" s="17">
        <f t="shared" ca="1" si="1"/>
        <v>5</v>
      </c>
      <c r="E14" s="17">
        <f t="shared" ca="1" si="2"/>
        <v>3</v>
      </c>
      <c r="F14" s="17">
        <f ca="1">IF(D14-Course!$C7&gt;2,Course!$C7+2,D14)</f>
        <v>5</v>
      </c>
      <c r="G14" s="2">
        <f t="shared" ca="1" si="3"/>
        <v>2</v>
      </c>
      <c r="H14" s="17">
        <f ca="1">2+VLOOKUP($B14,Course!$A$3:$D$21,3,FALSE)-E14</f>
        <v>2</v>
      </c>
      <c r="I14" s="17">
        <f t="shared" ca="1" si="4"/>
        <v>4</v>
      </c>
      <c r="J14" s="17">
        <f t="shared" ca="1" si="5"/>
        <v>2</v>
      </c>
      <c r="K14" s="17">
        <f ca="1">IF(I14-Course!$C7&gt;2,Course!$C7+2,I14)</f>
        <v>4</v>
      </c>
      <c r="L14" s="17"/>
      <c r="M14" s="17"/>
      <c r="N14" s="17" t="str">
        <f>INDEX(IF($G$5='Captain''s Cup'!$A$1,LeftTeam,RightTeam),IF((MOD(B14-1,$G$6)+1)&gt;=$I$7,MOD(B14-1,$G$6)+2,MOD(B14-1,$G$6)+1))</f>
        <v>Tom</v>
      </c>
      <c r="O14" s="17">
        <f>Course!C7</f>
        <v>3</v>
      </c>
      <c r="P14" s="17"/>
      <c r="Q14" s="2">
        <f t="shared" ca="1" si="6"/>
        <v>3</v>
      </c>
      <c r="R14" s="17">
        <f ca="1">2+VLOOKUP($B14,Course!$A$3:$D$21,3,FALSE)-J14</f>
        <v>3</v>
      </c>
      <c r="S14" s="17"/>
      <c r="T14" s="17">
        <f ca="1">IF(OR(ISBLANK($D14),$D14&lt;=0),"",IF(Course!$C7=3,$D14,""))</f>
        <v>5</v>
      </c>
      <c r="U14" s="17">
        <f ca="1">IF(OR(ISBLANK($I14),$I14&lt;=0),"",IF(Course!$C7=3,$I14,""))</f>
        <v>4</v>
      </c>
      <c r="V14" s="17" t="str">
        <f ca="1">IF(OR(ISBLANK($D14),$D14&lt;=0),"",IF(Course!$C7=4,$D14,""))</f>
        <v/>
      </c>
      <c r="W14" s="17" t="str">
        <f ca="1">IF(OR(ISBLANK($I14),$I14&lt;=0),"",IF(Course!$C7=4,$I14,""))</f>
        <v/>
      </c>
      <c r="X14" s="17" t="str">
        <f ca="1">IF(OR(ISBLANK($D14),$D14&lt;=0),"",IF(Course!$C7=5,$D14,""))</f>
        <v/>
      </c>
      <c r="Y14" s="17" t="str">
        <f ca="1">IF(OR(ISBLANK($I14),$I14&lt;=0),"",IF(Course!$C7=5,$I14,""))</f>
        <v/>
      </c>
    </row>
    <row r="15" spans="2:25" ht="14.4" x14ac:dyDescent="0.3">
      <c r="B15" s="2">
        <v>5</v>
      </c>
      <c r="C15" s="17">
        <f t="shared" ca="1" si="0"/>
        <v>1</v>
      </c>
      <c r="D15" s="17">
        <f t="shared" ca="1" si="1"/>
        <v>5</v>
      </c>
      <c r="E15" s="17">
        <f t="shared" ca="1" si="2"/>
        <v>4</v>
      </c>
      <c r="F15" s="17">
        <f ca="1">IF(D15-Course!$C8&gt;2,Course!$C8+2,D15)</f>
        <v>5</v>
      </c>
      <c r="G15" s="2">
        <f t="shared" ca="1" si="3"/>
        <v>3</v>
      </c>
      <c r="H15" s="17">
        <f ca="1">2+VLOOKUP($B15,Course!$A$3:$D$21,3,FALSE)-E15</f>
        <v>3</v>
      </c>
      <c r="I15" s="17">
        <f t="shared" ca="1" si="4"/>
        <v>8</v>
      </c>
      <c r="J15" s="17">
        <f t="shared" ca="1" si="5"/>
        <v>7</v>
      </c>
      <c r="K15" s="17">
        <f ca="1">IF(I15-Course!$C8&gt;2,Course!$C8+2,I15)</f>
        <v>7</v>
      </c>
      <c r="L15" s="17"/>
      <c r="M15" s="17"/>
      <c r="N15" s="17" t="str">
        <f>INDEX(IF($G$5='Captain''s Cup'!$A$1,LeftTeam,RightTeam),IF((MOD(B15-1,$G$6)+1)&gt;=$I$7,MOD(B15-1,$G$6)+2,MOD(B15-1,$G$6)+1))</f>
        <v>Dermot</v>
      </c>
      <c r="O15" s="17">
        <f>Course!C8</f>
        <v>5</v>
      </c>
      <c r="P15" s="17"/>
      <c r="Q15" s="2">
        <f t="shared" ca="1" si="6"/>
        <v>0</v>
      </c>
      <c r="R15" s="17">
        <f ca="1">2+VLOOKUP($B15,Course!$A$3:$D$21,3,FALSE)-J15</f>
        <v>0</v>
      </c>
      <c r="S15" s="17"/>
      <c r="T15" s="17" t="str">
        <f ca="1">IF(OR(ISBLANK($D15),$D15&lt;=0),"",IF(Course!$C8=3,$D15,""))</f>
        <v/>
      </c>
      <c r="U15" s="17" t="str">
        <f ca="1">IF(OR(ISBLANK($I15),$I15&lt;=0),"",IF(Course!$C8=3,$I15,""))</f>
        <v/>
      </c>
      <c r="V15" s="17" t="str">
        <f ca="1">IF(OR(ISBLANK($D15),$D15&lt;=0),"",IF(Course!$C8=4,$D15,""))</f>
        <v/>
      </c>
      <c r="W15" s="17" t="str">
        <f ca="1">IF(OR(ISBLANK($I15),$I15&lt;=0),"",IF(Course!$C8=4,$I15,""))</f>
        <v/>
      </c>
      <c r="X15" s="17">
        <f ca="1">IF(OR(ISBLANK($D15),$D15&lt;=0),"",IF(Course!$C8=5,$D15,""))</f>
        <v>5</v>
      </c>
      <c r="Y15" s="17">
        <f ca="1">IF(OR(ISBLANK($I15),$I15&lt;=0),"",IF(Course!$C8=5,$I15,""))</f>
        <v>8</v>
      </c>
    </row>
    <row r="16" spans="2:25" ht="14.4" x14ac:dyDescent="0.3">
      <c r="B16" s="2">
        <v>6</v>
      </c>
      <c r="C16" s="17">
        <f t="shared" ca="1" si="0"/>
        <v>1</v>
      </c>
      <c r="D16" s="17">
        <f t="shared" ca="1" si="1"/>
        <v>5</v>
      </c>
      <c r="E16" s="17">
        <f t="shared" ca="1" si="2"/>
        <v>4</v>
      </c>
      <c r="F16" s="17">
        <f ca="1">IF(D16-Course!$C9&gt;2,Course!$C9+2,D16)</f>
        <v>5</v>
      </c>
      <c r="G16" s="2">
        <f t="shared" ca="1" si="3"/>
        <v>2</v>
      </c>
      <c r="H16" s="17">
        <f ca="1">2+VLOOKUP($B16,Course!$A$3:$D$21,3,FALSE)-E16</f>
        <v>2</v>
      </c>
      <c r="I16" s="17">
        <f t="shared" ca="1" si="4"/>
        <v>6</v>
      </c>
      <c r="J16" s="17">
        <f t="shared" ca="1" si="5"/>
        <v>5</v>
      </c>
      <c r="K16" s="17">
        <f ca="1">IF(I16-Course!$C9&gt;2,Course!$C9+2,I16)</f>
        <v>6</v>
      </c>
      <c r="L16" s="17"/>
      <c r="M16" s="17"/>
      <c r="N16" s="17" t="str">
        <f>INDEX(IF($G$5='Captain''s Cup'!$A$1,LeftTeam,RightTeam),IF((MOD(B16-1,$G$6)+1)&gt;=$I$7,MOD(B16-1,$G$6)+2,MOD(B16-1,$G$6)+1))</f>
        <v>Alan</v>
      </c>
      <c r="O16" s="17">
        <f>Course!C9</f>
        <v>4</v>
      </c>
      <c r="P16" s="17"/>
      <c r="Q16" s="2">
        <f t="shared" ca="1" si="6"/>
        <v>1</v>
      </c>
      <c r="R16" s="17">
        <f ca="1">2+VLOOKUP($B16,Course!$A$3:$D$21,3,FALSE)-J16</f>
        <v>1</v>
      </c>
      <c r="S16" s="17"/>
      <c r="T16" s="17" t="str">
        <f ca="1">IF(OR(ISBLANK($D16),$D16&lt;=0),"",IF(Course!$C9=3,$D16,""))</f>
        <v/>
      </c>
      <c r="U16" s="17" t="str">
        <f ca="1">IF(OR(ISBLANK($I16),$I16&lt;=0),"",IF(Course!$C9=3,$I16,""))</f>
        <v/>
      </c>
      <c r="V16" s="17">
        <f ca="1">IF(OR(ISBLANK($D16),$D16&lt;=0),"",IF(Course!$C9=4,$D16,""))</f>
        <v>5</v>
      </c>
      <c r="W16" s="17">
        <f ca="1">IF(OR(ISBLANK($I16),$I16&lt;=0),"",IF(Course!$C9=4,$I16,""))</f>
        <v>6</v>
      </c>
      <c r="X16" s="17" t="str">
        <f ca="1">IF(OR(ISBLANK($D16),$D16&lt;=0),"",IF(Course!$C9=5,$D16,""))</f>
        <v/>
      </c>
      <c r="Y16" s="17" t="str">
        <f ca="1">IF(OR(ISBLANK($I16),$I16&lt;=0),"",IF(Course!$C9=5,$I16,""))</f>
        <v/>
      </c>
    </row>
    <row r="17" spans="2:25" ht="14.4" x14ac:dyDescent="0.3">
      <c r="B17" s="2">
        <v>7</v>
      </c>
      <c r="C17" s="17">
        <f t="shared" ca="1" si="0"/>
        <v>1</v>
      </c>
      <c r="D17" s="17">
        <f t="shared" ca="1" si="1"/>
        <v>5</v>
      </c>
      <c r="E17" s="17">
        <f t="shared" ca="1" si="2"/>
        <v>4</v>
      </c>
      <c r="F17" s="17">
        <f ca="1">IF(D17-Course!$C10&gt;2,Course!$C10+2,D17)</f>
        <v>5</v>
      </c>
      <c r="G17" s="2">
        <f t="shared" ca="1" si="3"/>
        <v>1</v>
      </c>
      <c r="H17" s="17">
        <f ca="1">2+VLOOKUP($B17,Course!$A$3:$D$21,3,FALSE)-E17</f>
        <v>1</v>
      </c>
      <c r="I17" s="17">
        <f t="shared" ca="1" si="4"/>
        <v>4</v>
      </c>
      <c r="J17" s="17">
        <f t="shared" ca="1" si="5"/>
        <v>3</v>
      </c>
      <c r="K17" s="17">
        <f ca="1">IF(I17-Course!$C10&gt;2,Course!$C10+2,I17)</f>
        <v>4</v>
      </c>
      <c r="L17" s="17"/>
      <c r="M17" s="17"/>
      <c r="N17" s="17" t="str">
        <f>INDEX(IF($G$5='Captain''s Cup'!$A$1,LeftTeam,RightTeam),IF((MOD(B17-1,$G$6)+1)&gt;=$I$7,MOD(B17-1,$G$6)+2,MOD(B17-1,$G$6)+1))</f>
        <v>Rich M</v>
      </c>
      <c r="O17" s="17">
        <f>Course!C10</f>
        <v>3</v>
      </c>
      <c r="P17" s="17"/>
      <c r="Q17" s="2">
        <f t="shared" ca="1" si="6"/>
        <v>2</v>
      </c>
      <c r="R17" s="17">
        <f ca="1">2+VLOOKUP($B17,Course!$A$3:$D$21,3,FALSE)-J17</f>
        <v>2</v>
      </c>
      <c r="S17" s="17"/>
      <c r="T17" s="17">
        <f ca="1">IF(OR(ISBLANK($D17),$D17&lt;=0),"",IF(Course!$C10=3,$D17,""))</f>
        <v>5</v>
      </c>
      <c r="U17" s="17">
        <f ca="1">IF(OR(ISBLANK($I17),$I17&lt;=0),"",IF(Course!$C10=3,$I17,""))</f>
        <v>4</v>
      </c>
      <c r="V17" s="17" t="str">
        <f ca="1">IF(OR(ISBLANK($D17),$D17&lt;=0),"",IF(Course!$C10=4,$D17,""))</f>
        <v/>
      </c>
      <c r="W17" s="17" t="str">
        <f ca="1">IF(OR(ISBLANK($I17),$I17&lt;=0),"",IF(Course!$C10=4,$I17,""))</f>
        <v/>
      </c>
      <c r="X17" s="17" t="str">
        <f ca="1">IF(OR(ISBLANK($D17),$D17&lt;=0),"",IF(Course!$C10=5,$D17,""))</f>
        <v/>
      </c>
      <c r="Y17" s="17" t="str">
        <f ca="1">IF(OR(ISBLANK($I17),$I17&lt;=0),"",IF(Course!$C10=5,$I17,""))</f>
        <v/>
      </c>
    </row>
    <row r="18" spans="2:25" ht="14.4" x14ac:dyDescent="0.3">
      <c r="B18" s="2">
        <v>8</v>
      </c>
      <c r="C18" s="17">
        <f t="shared" ca="1" si="0"/>
        <v>2</v>
      </c>
      <c r="D18" s="17">
        <f t="shared" ca="1" si="1"/>
        <v>6</v>
      </c>
      <c r="E18" s="17">
        <f t="shared" ca="1" si="2"/>
        <v>4</v>
      </c>
      <c r="F18" s="17">
        <f ca="1">IF(D18-Course!$C11&gt;2,Course!$C11+2,D18)</f>
        <v>6</v>
      </c>
      <c r="G18" s="2">
        <f t="shared" ca="1" si="3"/>
        <v>2</v>
      </c>
      <c r="H18" s="17">
        <f ca="1">2+VLOOKUP($B18,Course!$A$3:$D$21,3,FALSE)-E18</f>
        <v>2</v>
      </c>
      <c r="I18" s="17">
        <f t="shared" ca="1" si="4"/>
        <v>5</v>
      </c>
      <c r="J18" s="17">
        <f t="shared" ca="1" si="5"/>
        <v>3</v>
      </c>
      <c r="K18" s="17">
        <f ca="1">IF(I18-Course!$C11&gt;2,Course!$C11+2,I18)</f>
        <v>5</v>
      </c>
      <c r="L18" s="17"/>
      <c r="M18" s="17"/>
      <c r="N18" s="17" t="str">
        <f>INDEX(IF($G$5='Captain''s Cup'!$A$1,LeftTeam,RightTeam),IF((MOD(B18-1,$G$6)+1)&gt;=$I$7,MOD(B18-1,$G$6)+2,MOD(B18-1,$G$6)+1))</f>
        <v>Cormac</v>
      </c>
      <c r="O18" s="17">
        <f>Course!C11</f>
        <v>4</v>
      </c>
      <c r="P18" s="17"/>
      <c r="Q18" s="2">
        <f t="shared" ca="1" si="6"/>
        <v>3</v>
      </c>
      <c r="R18" s="17">
        <f ca="1">2+VLOOKUP($B18,Course!$A$3:$D$21,3,FALSE)-J18</f>
        <v>3</v>
      </c>
      <c r="S18" s="17"/>
      <c r="T18" s="17" t="str">
        <f ca="1">IF(OR(ISBLANK($D18),$D18&lt;=0),"",IF(Course!$C11=3,$D18,""))</f>
        <v/>
      </c>
      <c r="U18" s="17" t="str">
        <f ca="1">IF(OR(ISBLANK($I18),$I18&lt;=0),"",IF(Course!$C11=3,$I18,""))</f>
        <v/>
      </c>
      <c r="V18" s="17">
        <f ca="1">IF(OR(ISBLANK($D18),$D18&lt;=0),"",IF(Course!$C11=4,$D18,""))</f>
        <v>6</v>
      </c>
      <c r="W18" s="17">
        <f ca="1">IF(OR(ISBLANK($I18),$I18&lt;=0),"",IF(Course!$C11=4,$I18,""))</f>
        <v>5</v>
      </c>
      <c r="X18" s="17" t="str">
        <f ca="1">IF(OR(ISBLANK($D18),$D18&lt;=0),"",IF(Course!$C11=5,$D18,""))</f>
        <v/>
      </c>
      <c r="Y18" s="17" t="str">
        <f ca="1">IF(OR(ISBLANK($I18),$I18&lt;=0),"",IF(Course!$C11=5,$I18,""))</f>
        <v/>
      </c>
    </row>
    <row r="19" spans="2:25" ht="14.4" x14ac:dyDescent="0.3">
      <c r="B19" s="2">
        <v>9</v>
      </c>
      <c r="C19" s="17">
        <f t="shared" ca="1" si="0"/>
        <v>2</v>
      </c>
      <c r="D19" s="17">
        <f t="shared" ca="1" si="1"/>
        <v>6</v>
      </c>
      <c r="E19" s="17">
        <f t="shared" ca="1" si="2"/>
        <v>4</v>
      </c>
      <c r="F19" s="17">
        <f ca="1">IF(D19-Course!$C12&gt;2,Course!$C12+2,D19)</f>
        <v>6</v>
      </c>
      <c r="G19" s="2">
        <f t="shared" ca="1" si="3"/>
        <v>2</v>
      </c>
      <c r="H19" s="17">
        <f ca="1">2+VLOOKUP($B19,Course!$A$3:$D$21,3,FALSE)-E19</f>
        <v>2</v>
      </c>
      <c r="I19" s="17">
        <f t="shared" ca="1" si="4"/>
        <v>7</v>
      </c>
      <c r="J19" s="17">
        <f t="shared" ca="1" si="5"/>
        <v>5</v>
      </c>
      <c r="K19" s="17">
        <f ca="1">IF(I19-Course!$C12&gt;2,Course!$C12+2,I19)</f>
        <v>6</v>
      </c>
      <c r="L19" s="17"/>
      <c r="M19" s="17"/>
      <c r="N19" s="17" t="str">
        <f>INDEX(IF($G$5='Captain''s Cup'!$A$1,LeftTeam,RightTeam),IF((MOD(B19-1,$G$6)+1)&gt;=$I$7,MOD(B19-1,$G$6)+2,MOD(B19-1,$G$6)+1))</f>
        <v>Phil</v>
      </c>
      <c r="O19" s="17">
        <f>Course!C12</f>
        <v>4</v>
      </c>
      <c r="P19" s="17"/>
      <c r="Q19" s="2">
        <f t="shared" ca="1" si="6"/>
        <v>1</v>
      </c>
      <c r="R19" s="17">
        <f ca="1">2+VLOOKUP($B19,Course!$A$3:$D$21,3,FALSE)-J19</f>
        <v>1</v>
      </c>
      <c r="S19" s="17"/>
      <c r="T19" s="17" t="str">
        <f ca="1">IF(OR(ISBLANK($D19),$D19&lt;=0),"",IF(Course!$C12=3,$D19,""))</f>
        <v/>
      </c>
      <c r="U19" s="17" t="str">
        <f ca="1">IF(OR(ISBLANK($I19),$I19&lt;=0),"",IF(Course!$C12=3,$I19,""))</f>
        <v/>
      </c>
      <c r="V19" s="17">
        <f ca="1">IF(OR(ISBLANK($D19),$D19&lt;=0),"",IF(Course!$C12=4,$D19,""))</f>
        <v>6</v>
      </c>
      <c r="W19" s="17">
        <f ca="1">IF(OR(ISBLANK($I19),$I19&lt;=0),"",IF(Course!$C12=4,$I19,""))</f>
        <v>7</v>
      </c>
      <c r="X19" s="17" t="str">
        <f ca="1">IF(OR(ISBLANK($D19),$D19&lt;=0),"",IF(Course!$C12=5,$D19,""))</f>
        <v/>
      </c>
      <c r="Y19" s="17" t="str">
        <f ca="1">IF(OR(ISBLANK($I19),$I19&lt;=0),"",IF(Course!$C12=5,$I19,""))</f>
        <v/>
      </c>
    </row>
    <row r="20" spans="2:25" ht="14.4" x14ac:dyDescent="0.3">
      <c r="B20" s="2">
        <v>10</v>
      </c>
      <c r="C20" s="17">
        <f t="shared" ca="1" si="0"/>
        <v>3</v>
      </c>
      <c r="D20" s="17">
        <f t="shared" ca="1" si="1"/>
        <v>11</v>
      </c>
      <c r="E20" s="17">
        <f t="shared" ca="1" si="2"/>
        <v>8</v>
      </c>
      <c r="F20" s="17">
        <f ca="1">IF(D20-Course!$C13&gt;2,Course!$C13+2,D20)</f>
        <v>6</v>
      </c>
      <c r="G20" s="2">
        <f t="shared" ca="1" si="3"/>
        <v>0</v>
      </c>
      <c r="H20" s="17">
        <f ca="1">2+VLOOKUP($B20,Course!$A$3:$D$21,3,FALSE)-E20</f>
        <v>-2</v>
      </c>
      <c r="I20" s="17">
        <f t="shared" ca="1" si="4"/>
        <v>8</v>
      </c>
      <c r="J20" s="17">
        <f t="shared" ca="1" si="5"/>
        <v>5</v>
      </c>
      <c r="K20" s="17">
        <f ca="1">IF(I20-Course!$C13&gt;2,Course!$C13+2,I20)</f>
        <v>6</v>
      </c>
      <c r="L20" s="17"/>
      <c r="M20" s="17"/>
      <c r="N20" s="17" t="str">
        <f>INDEX(IF($G$5='Captain''s Cup'!$A$1,LeftTeam,RightTeam),IF((MOD(B20-1,$G$6)+1)&gt;=$I$7,MOD(B20-1,$G$6)+2,MOD(B20-1,$G$6)+1))</f>
        <v>Tom</v>
      </c>
      <c r="O20" s="17">
        <f>Course!C13</f>
        <v>4</v>
      </c>
      <c r="P20" s="17"/>
      <c r="Q20" s="2">
        <f t="shared" ca="1" si="6"/>
        <v>1</v>
      </c>
      <c r="R20" s="17">
        <f ca="1">2+VLOOKUP($B20,Course!$A$3:$D$21,3,FALSE)-J20</f>
        <v>1</v>
      </c>
      <c r="S20" s="17"/>
      <c r="T20" s="17" t="str">
        <f ca="1">IF(OR(ISBLANK($D20),$D20&lt;=0),"",IF(Course!$C13=3,$D20,""))</f>
        <v/>
      </c>
      <c r="U20" s="17" t="str">
        <f ca="1">IF(OR(ISBLANK($I20),$I20&lt;=0),"",IF(Course!$C13=3,$I20,""))</f>
        <v/>
      </c>
      <c r="V20" s="17">
        <f ca="1">IF(OR(ISBLANK($D20),$D20&lt;=0),"",IF(Course!$C13=4,$D20,""))</f>
        <v>11</v>
      </c>
      <c r="W20" s="17">
        <f ca="1">IF(OR(ISBLANK($I20),$I20&lt;=0),"",IF(Course!$C13=4,$I20,""))</f>
        <v>8</v>
      </c>
      <c r="X20" s="17" t="str">
        <f ca="1">IF(OR(ISBLANK($D20),$D20&lt;=0),"",IF(Course!$C13=5,$D20,""))</f>
        <v/>
      </c>
      <c r="Y20" s="17" t="str">
        <f ca="1">IF(OR(ISBLANK($I20),$I20&lt;=0),"",IF(Course!$C13=5,$I20,""))</f>
        <v/>
      </c>
    </row>
    <row r="21" spans="2:25" ht="14.4" x14ac:dyDescent="0.3">
      <c r="B21" s="2">
        <v>11</v>
      </c>
      <c r="C21" s="17">
        <f t="shared" ca="1" si="0"/>
        <v>1</v>
      </c>
      <c r="D21" s="17">
        <f t="shared" ca="1" si="1"/>
        <v>6</v>
      </c>
      <c r="E21" s="17">
        <f t="shared" ca="1" si="2"/>
        <v>5</v>
      </c>
      <c r="F21" s="17">
        <f ca="1">IF(D21-Course!$C14&gt;2,Course!$C14+2,D21)</f>
        <v>6</v>
      </c>
      <c r="G21" s="2">
        <f t="shared" ca="1" si="3"/>
        <v>1</v>
      </c>
      <c r="H21" s="17">
        <f ca="1">2+VLOOKUP($B21,Course!$A$3:$D$21,3,FALSE)-E21</f>
        <v>1</v>
      </c>
      <c r="I21" s="17">
        <f t="shared" ca="1" si="4"/>
        <v>6</v>
      </c>
      <c r="J21" s="17">
        <f t="shared" ca="1" si="5"/>
        <v>5</v>
      </c>
      <c r="K21" s="17">
        <f ca="1">IF(I21-Course!$C14&gt;2,Course!$C14+2,I21)</f>
        <v>6</v>
      </c>
      <c r="L21" s="17"/>
      <c r="M21" s="17"/>
      <c r="N21" s="17" t="str">
        <f>INDEX(IF($G$5='Captain''s Cup'!$A$1,LeftTeam,RightTeam),IF((MOD(B21-1,$G$6)+1)&gt;=$I$7,MOD(B21-1,$G$6)+2,MOD(B21-1,$G$6)+1))</f>
        <v>Dermot</v>
      </c>
      <c r="O21" s="17">
        <f>Course!C14</f>
        <v>4</v>
      </c>
      <c r="P21" s="17"/>
      <c r="Q21" s="2">
        <f t="shared" ca="1" si="6"/>
        <v>1</v>
      </c>
      <c r="R21" s="17">
        <f ca="1">2+VLOOKUP($B21,Course!$A$3:$D$21,3,FALSE)-J21</f>
        <v>1</v>
      </c>
      <c r="S21" s="17"/>
      <c r="T21" s="17" t="str">
        <f ca="1">IF(OR(ISBLANK($D21),$D21&lt;=0),"",IF(Course!$C14=3,$D21,""))</f>
        <v/>
      </c>
      <c r="U21" s="17" t="str">
        <f ca="1">IF(OR(ISBLANK($I21),$I21&lt;=0),"",IF(Course!$C14=3,$I21,""))</f>
        <v/>
      </c>
      <c r="V21" s="17">
        <f ca="1">IF(OR(ISBLANK($D21),$D21&lt;=0),"",IF(Course!$C14=4,$D21,""))</f>
        <v>6</v>
      </c>
      <c r="W21" s="17">
        <f ca="1">IF(OR(ISBLANK($I21),$I21&lt;=0),"",IF(Course!$C14=4,$I21,""))</f>
        <v>6</v>
      </c>
      <c r="X21" s="17" t="str">
        <f ca="1">IF(OR(ISBLANK($D21),$D21&lt;=0),"",IF(Course!$C14=5,$D21,""))</f>
        <v/>
      </c>
      <c r="Y21" s="17" t="str">
        <f ca="1">IF(OR(ISBLANK($I21),$I21&lt;=0),"",IF(Course!$C14=5,$I21,""))</f>
        <v/>
      </c>
    </row>
    <row r="22" spans="2:25" ht="14.4" x14ac:dyDescent="0.3">
      <c r="B22" s="2">
        <v>12</v>
      </c>
      <c r="C22" s="17">
        <f t="shared" ca="1" si="0"/>
        <v>1</v>
      </c>
      <c r="D22" s="17">
        <f t="shared" ca="1" si="1"/>
        <v>9</v>
      </c>
      <c r="E22" s="17">
        <f t="shared" ca="1" si="2"/>
        <v>8</v>
      </c>
      <c r="F22" s="17">
        <f ca="1">IF(D22-Course!$C15&gt;2,Course!$C15+2,D22)</f>
        <v>6</v>
      </c>
      <c r="G22" s="2">
        <f t="shared" ca="1" si="3"/>
        <v>0</v>
      </c>
      <c r="H22" s="17">
        <f ca="1">2+VLOOKUP($B22,Course!$A$3:$D$21,3,FALSE)-E22</f>
        <v>-2</v>
      </c>
      <c r="I22" s="17">
        <f t="shared" ca="1" si="4"/>
        <v>5</v>
      </c>
      <c r="J22" s="17">
        <f t="shared" ca="1" si="5"/>
        <v>4</v>
      </c>
      <c r="K22" s="17">
        <f ca="1">IF(I22-Course!$C15&gt;2,Course!$C15+2,I22)</f>
        <v>5</v>
      </c>
      <c r="L22" s="17"/>
      <c r="M22" s="17"/>
      <c r="N22" s="17" t="str">
        <f>INDEX(IF($G$5='Captain''s Cup'!$A$1,LeftTeam,RightTeam),IF((MOD(B22-1,$G$6)+1)&gt;=$I$7,MOD(B22-1,$G$6)+2,MOD(B22-1,$G$6)+1))</f>
        <v>Alan</v>
      </c>
      <c r="O22" s="17">
        <f>Course!C15</f>
        <v>4</v>
      </c>
      <c r="P22" s="17"/>
      <c r="Q22" s="2">
        <f t="shared" ca="1" si="6"/>
        <v>2</v>
      </c>
      <c r="R22" s="17">
        <f ca="1">2+VLOOKUP($B22,Course!$A$3:$D$21,3,FALSE)-J22</f>
        <v>2</v>
      </c>
      <c r="S22" s="17"/>
      <c r="T22" s="17" t="str">
        <f ca="1">IF(OR(ISBLANK($D22),$D22&lt;=0),"",IF(Course!$C15=3,$D22,""))</f>
        <v/>
      </c>
      <c r="U22" s="17" t="str">
        <f ca="1">IF(OR(ISBLANK($I22),$I22&lt;=0),"",IF(Course!$C15=3,$I22,""))</f>
        <v/>
      </c>
      <c r="V22" s="17">
        <f ca="1">IF(OR(ISBLANK($D22),$D22&lt;=0),"",IF(Course!$C15=4,$D22,""))</f>
        <v>9</v>
      </c>
      <c r="W22" s="17">
        <f ca="1">IF(OR(ISBLANK($I22),$I22&lt;=0),"",IF(Course!$C15=4,$I22,""))</f>
        <v>5</v>
      </c>
      <c r="X22" s="17" t="str">
        <f ca="1">IF(OR(ISBLANK($D22),$D22&lt;=0),"",IF(Course!$C15=5,$D22,""))</f>
        <v/>
      </c>
      <c r="Y22" s="17" t="str">
        <f ca="1">IF(OR(ISBLANK($I22),$I22&lt;=0),"",IF(Course!$C15=5,$I22,""))</f>
        <v/>
      </c>
    </row>
    <row r="23" spans="2:25" ht="14.4" x14ac:dyDescent="0.3">
      <c r="B23" s="2">
        <v>13</v>
      </c>
      <c r="C23" s="17">
        <f t="shared" ca="1" si="0"/>
        <v>1</v>
      </c>
      <c r="D23" s="17">
        <f t="shared" ca="1" si="1"/>
        <v>5</v>
      </c>
      <c r="E23" s="17">
        <f t="shared" ca="1" si="2"/>
        <v>4</v>
      </c>
      <c r="F23" s="17">
        <f ca="1">IF(D23-Course!$C16&gt;2,Course!$C16+2,D23)</f>
        <v>5</v>
      </c>
      <c r="G23" s="2">
        <f t="shared" ca="1" si="3"/>
        <v>1</v>
      </c>
      <c r="H23" s="17">
        <f ca="1">2+VLOOKUP($B23,Course!$A$3:$D$21,3,FALSE)-E23</f>
        <v>1</v>
      </c>
      <c r="I23" s="17">
        <f t="shared" ca="1" si="4"/>
        <v>4</v>
      </c>
      <c r="J23" s="17">
        <f t="shared" ca="1" si="5"/>
        <v>3</v>
      </c>
      <c r="K23" s="17">
        <f ca="1">IF(I23-Course!$C16&gt;2,Course!$C16+2,I23)</f>
        <v>4</v>
      </c>
      <c r="L23" s="17"/>
      <c r="M23" s="17"/>
      <c r="N23" s="17" t="str">
        <f>INDEX(IF($G$5='Captain''s Cup'!$A$1,LeftTeam,RightTeam),IF((MOD(B23-1,$G$6)+1)&gt;=$I$7,MOD(B23-1,$G$6)+2,MOD(B23-1,$G$6)+1))</f>
        <v>Rich M</v>
      </c>
      <c r="O23" s="17">
        <f>Course!C16</f>
        <v>3</v>
      </c>
      <c r="P23" s="17"/>
      <c r="Q23" s="2">
        <f t="shared" ca="1" si="6"/>
        <v>2</v>
      </c>
      <c r="R23" s="17">
        <f ca="1">2+VLOOKUP($B23,Course!$A$3:$D$21,3,FALSE)-J23</f>
        <v>2</v>
      </c>
      <c r="S23" s="17"/>
      <c r="T23" s="17">
        <f ca="1">IF(OR(ISBLANK($D23),$D23&lt;=0),"",IF(Course!$C16=3,$D23,""))</f>
        <v>5</v>
      </c>
      <c r="U23" s="17">
        <f ca="1">IF(OR(ISBLANK($I23),$I23&lt;=0),"",IF(Course!$C16=3,$I23,""))</f>
        <v>4</v>
      </c>
      <c r="V23" s="17" t="str">
        <f ca="1">IF(OR(ISBLANK($D23),$D23&lt;=0),"",IF(Course!$C16=4,$D23,""))</f>
        <v/>
      </c>
      <c r="W23" s="17" t="str">
        <f ca="1">IF(OR(ISBLANK($I23),$I23&lt;=0),"",IF(Course!$C16=4,$I23,""))</f>
        <v/>
      </c>
      <c r="X23" s="17" t="str">
        <f ca="1">IF(OR(ISBLANK($D23),$D23&lt;=0),"",IF(Course!$C16=5,$D23,""))</f>
        <v/>
      </c>
      <c r="Y23" s="17" t="str">
        <f ca="1">IF(OR(ISBLANK($I23),$I23&lt;=0),"",IF(Course!$C16=5,$I23,""))</f>
        <v/>
      </c>
    </row>
    <row r="24" spans="2:25" ht="14.4" x14ac:dyDescent="0.3">
      <c r="B24" s="2">
        <v>14</v>
      </c>
      <c r="C24" s="17">
        <f t="shared" ca="1" si="0"/>
        <v>2</v>
      </c>
      <c r="D24" s="17">
        <f t="shared" ca="1" si="1"/>
        <v>6</v>
      </c>
      <c r="E24" s="17">
        <f t="shared" ca="1" si="2"/>
        <v>4</v>
      </c>
      <c r="F24" s="17">
        <f ca="1">IF(D24-Course!$C17&gt;2,Course!$C17+2,D24)</f>
        <v>6</v>
      </c>
      <c r="G24" s="2">
        <f t="shared" ca="1" si="3"/>
        <v>2</v>
      </c>
      <c r="H24" s="17">
        <f ca="1">2+VLOOKUP($B24,Course!$A$3:$D$21,3,FALSE)-E24</f>
        <v>2</v>
      </c>
      <c r="I24" s="17">
        <f t="shared" ca="1" si="4"/>
        <v>6</v>
      </c>
      <c r="J24" s="17">
        <f t="shared" ca="1" si="5"/>
        <v>4</v>
      </c>
      <c r="K24" s="17">
        <f ca="1">IF(I24-Course!$C17&gt;2,Course!$C17+2,I24)</f>
        <v>6</v>
      </c>
      <c r="L24" s="17"/>
      <c r="M24" s="17"/>
      <c r="N24" s="17" t="str">
        <f>INDEX(IF($G$5='Captain''s Cup'!$A$1,LeftTeam,RightTeam),IF((MOD(B24-1,$G$6)+1)&gt;=$I$7,MOD(B24-1,$G$6)+2,MOD(B24-1,$G$6)+1))</f>
        <v>Cormac</v>
      </c>
      <c r="O24" s="17">
        <f>Course!C17</f>
        <v>4</v>
      </c>
      <c r="P24" s="17"/>
      <c r="Q24" s="2">
        <f t="shared" ca="1" si="6"/>
        <v>2</v>
      </c>
      <c r="R24" s="17">
        <f ca="1">2+VLOOKUP($B24,Course!$A$3:$D$21,3,FALSE)-J24</f>
        <v>2</v>
      </c>
      <c r="S24" s="17"/>
      <c r="T24" s="17" t="str">
        <f ca="1">IF(OR(ISBLANK($D24),$D24&lt;=0),"",IF(Course!$C17=3,$D24,""))</f>
        <v/>
      </c>
      <c r="U24" s="17" t="str">
        <f ca="1">IF(OR(ISBLANK($I24),$I24&lt;=0),"",IF(Course!$C17=3,$I24,""))</f>
        <v/>
      </c>
      <c r="V24" s="17">
        <f ca="1">IF(OR(ISBLANK($D24),$D24&lt;=0),"",IF(Course!$C17=4,$D24,""))</f>
        <v>6</v>
      </c>
      <c r="W24" s="17">
        <f ca="1">IF(OR(ISBLANK($I24),$I24&lt;=0),"",IF(Course!$C17=4,$I24,""))</f>
        <v>6</v>
      </c>
      <c r="X24" s="17" t="str">
        <f ca="1">IF(OR(ISBLANK($D24),$D24&lt;=0),"",IF(Course!$C17=5,$D24,""))</f>
        <v/>
      </c>
      <c r="Y24" s="17" t="str">
        <f ca="1">IF(OR(ISBLANK($I24),$I24&lt;=0),"",IF(Course!$C17=5,$I24,""))</f>
        <v/>
      </c>
    </row>
    <row r="25" spans="2:25" ht="14.4" x14ac:dyDescent="0.3">
      <c r="B25" s="2">
        <v>15</v>
      </c>
      <c r="C25" s="17">
        <f t="shared" ca="1" si="0"/>
        <v>2</v>
      </c>
      <c r="D25" s="17">
        <f t="shared" ca="1" si="1"/>
        <v>5</v>
      </c>
      <c r="E25" s="17">
        <f t="shared" ca="1" si="2"/>
        <v>3</v>
      </c>
      <c r="F25" s="17">
        <f ca="1">IF(D25-Course!$C18&gt;2,Course!$C18+2,D25)</f>
        <v>5</v>
      </c>
      <c r="G25" s="2">
        <f t="shared" ca="1" si="3"/>
        <v>3</v>
      </c>
      <c r="H25" s="17">
        <f ca="1">2+VLOOKUP($B25,Course!$A$3:$D$21,3,FALSE)-E25</f>
        <v>3</v>
      </c>
      <c r="I25" s="17">
        <f t="shared" ca="1" si="4"/>
        <v>6</v>
      </c>
      <c r="J25" s="17">
        <f t="shared" ca="1" si="5"/>
        <v>4</v>
      </c>
      <c r="K25" s="17">
        <f ca="1">IF(I25-Course!$C18&gt;2,Course!$C18+2,I25)</f>
        <v>6</v>
      </c>
      <c r="L25" s="17"/>
      <c r="M25" s="17"/>
      <c r="N25" s="17" t="str">
        <f>INDEX(IF($G$5='Captain''s Cup'!$A$1,LeftTeam,RightTeam),IF((MOD(B25-1,$G$6)+1)&gt;=$I$7,MOD(B25-1,$G$6)+2,MOD(B25-1,$G$6)+1))</f>
        <v>Phil</v>
      </c>
      <c r="O25" s="17">
        <f>Course!C18</f>
        <v>4</v>
      </c>
      <c r="P25" s="17"/>
      <c r="Q25" s="2">
        <f t="shared" ca="1" si="6"/>
        <v>2</v>
      </c>
      <c r="R25" s="17">
        <f ca="1">2+VLOOKUP($B25,Course!$A$3:$D$21,3,FALSE)-J25</f>
        <v>2</v>
      </c>
      <c r="S25" s="17"/>
      <c r="T25" s="17" t="str">
        <f ca="1">IF(OR(ISBLANK($D25),$D25&lt;=0),"",IF(Course!$C18=3,$D25,""))</f>
        <v/>
      </c>
      <c r="U25" s="17" t="str">
        <f ca="1">IF(OR(ISBLANK($I25),$I25&lt;=0),"",IF(Course!$C18=3,$I25,""))</f>
        <v/>
      </c>
      <c r="V25" s="17">
        <f ca="1">IF(OR(ISBLANK($D25),$D25&lt;=0),"",IF(Course!$C18=4,$D25,""))</f>
        <v>5</v>
      </c>
      <c r="W25" s="17">
        <f ca="1">IF(OR(ISBLANK($I25),$I25&lt;=0),"",IF(Course!$C18=4,$I25,""))</f>
        <v>6</v>
      </c>
      <c r="X25" s="17" t="str">
        <f ca="1">IF(OR(ISBLANK($D25),$D25&lt;=0),"",IF(Course!$C18=5,$D25,""))</f>
        <v/>
      </c>
      <c r="Y25" s="17" t="str">
        <f ca="1">IF(OR(ISBLANK($I25),$I25&lt;=0),"",IF(Course!$C18=5,$I25,""))</f>
        <v/>
      </c>
    </row>
    <row r="26" spans="2:25" ht="14.4" x14ac:dyDescent="0.3">
      <c r="B26" s="2">
        <v>16</v>
      </c>
      <c r="C26" s="17">
        <f t="shared" ca="1" si="0"/>
        <v>2</v>
      </c>
      <c r="D26" s="17">
        <f t="shared" ca="1" si="1"/>
        <v>8</v>
      </c>
      <c r="E26" s="17">
        <f t="shared" ca="1" si="2"/>
        <v>6</v>
      </c>
      <c r="F26" s="17">
        <f ca="1">IF(D26-Course!$C19&gt;2,Course!$C19+2,D26)</f>
        <v>6</v>
      </c>
      <c r="G26" s="2">
        <f t="shared" ca="1" si="3"/>
        <v>0</v>
      </c>
      <c r="H26" s="17">
        <f ca="1">2+VLOOKUP($B26,Course!$A$3:$D$21,3,FALSE)-E26</f>
        <v>0</v>
      </c>
      <c r="I26" s="17">
        <f t="shared" ca="1" si="4"/>
        <v>8</v>
      </c>
      <c r="J26" s="17">
        <f t="shared" ca="1" si="5"/>
        <v>6</v>
      </c>
      <c r="K26" s="17">
        <f ca="1">IF(I26-Course!$C19&gt;2,Course!$C19+2,I26)</f>
        <v>6</v>
      </c>
      <c r="L26" s="17"/>
      <c r="M26" s="17"/>
      <c r="N26" s="17" t="str">
        <f>INDEX(IF($G$5='Captain''s Cup'!$A$1,LeftTeam,RightTeam),IF((MOD(B26-1,$G$6)+1)&gt;=$I$7,MOD(B26-1,$G$6)+2,MOD(B26-1,$G$6)+1))</f>
        <v>Tom</v>
      </c>
      <c r="O26" s="17">
        <f>Course!C19</f>
        <v>4</v>
      </c>
      <c r="P26" s="17"/>
      <c r="Q26" s="2">
        <f t="shared" ca="1" si="6"/>
        <v>0</v>
      </c>
      <c r="R26" s="17">
        <f ca="1">2+VLOOKUP($B26,Course!$A$3:$D$21,3,FALSE)-J26</f>
        <v>0</v>
      </c>
      <c r="S26" s="17"/>
      <c r="T26" s="17" t="str">
        <f ca="1">IF(OR(ISBLANK($D26),$D26&lt;=0),"",IF(Course!$C19=3,$D26,""))</f>
        <v/>
      </c>
      <c r="U26" s="17" t="str">
        <f ca="1">IF(OR(ISBLANK($I26),$I26&lt;=0),"",IF(Course!$C19=3,$I26,""))</f>
        <v/>
      </c>
      <c r="V26" s="17">
        <f ca="1">IF(OR(ISBLANK($D26),$D26&lt;=0),"",IF(Course!$C19=4,$D26,""))</f>
        <v>8</v>
      </c>
      <c r="W26" s="17">
        <f ca="1">IF(OR(ISBLANK($I26),$I26&lt;=0),"",IF(Course!$C19=4,$I26,""))</f>
        <v>8</v>
      </c>
      <c r="X26" s="17" t="str">
        <f ca="1">IF(OR(ISBLANK($D26),$D26&lt;=0),"",IF(Course!$C19=5,$D26,""))</f>
        <v/>
      </c>
      <c r="Y26" s="17" t="str">
        <f ca="1">IF(OR(ISBLANK($I26),$I26&lt;=0),"",IF(Course!$C19=5,$I26,""))</f>
        <v/>
      </c>
    </row>
    <row r="27" spans="2:25" ht="14.4" x14ac:dyDescent="0.3">
      <c r="B27" s="2">
        <v>17</v>
      </c>
      <c r="C27" s="17">
        <f t="shared" ca="1" si="0"/>
        <v>1</v>
      </c>
      <c r="D27" s="17">
        <f t="shared" ca="1" si="1"/>
        <v>8</v>
      </c>
      <c r="E27" s="17">
        <f t="shared" ca="1" si="2"/>
        <v>7</v>
      </c>
      <c r="F27" s="17">
        <f ca="1">IF(D27-Course!$C20&gt;2,Course!$C20+2,D27)</f>
        <v>6</v>
      </c>
      <c r="G27" s="2">
        <f t="shared" ca="1" si="3"/>
        <v>0</v>
      </c>
      <c r="H27" s="17">
        <f ca="1">2+VLOOKUP($B27,Course!$A$3:$D$21,3,FALSE)-E27</f>
        <v>-1</v>
      </c>
      <c r="I27" s="17">
        <f t="shared" ca="1" si="4"/>
        <v>5</v>
      </c>
      <c r="J27" s="17">
        <f t="shared" ca="1" si="5"/>
        <v>4</v>
      </c>
      <c r="K27" s="17">
        <f ca="1">IF(I27-Course!$C20&gt;2,Course!$C20+2,I27)</f>
        <v>5</v>
      </c>
      <c r="L27" s="17"/>
      <c r="M27" s="17"/>
      <c r="N27" s="17" t="str">
        <f>INDEX(IF($G$5='Captain''s Cup'!$A$1,LeftTeam,RightTeam),IF((MOD(B27-1,$G$6)+1)&gt;=$I$7,MOD(B27-1,$G$6)+2,MOD(B27-1,$G$6)+1))</f>
        <v>Dermot</v>
      </c>
      <c r="O27" s="17">
        <f>Course!C20</f>
        <v>4</v>
      </c>
      <c r="P27" s="17"/>
      <c r="Q27" s="2">
        <f t="shared" ca="1" si="6"/>
        <v>2</v>
      </c>
      <c r="R27" s="17">
        <f ca="1">2+VLOOKUP($B27,Course!$A$3:$D$21,3,FALSE)-J27</f>
        <v>2</v>
      </c>
      <c r="S27" s="17"/>
      <c r="T27" s="17" t="str">
        <f ca="1">IF(OR(ISBLANK($D27),$D27&lt;=0),"",IF(Course!$C20=3,$D27,""))</f>
        <v/>
      </c>
      <c r="U27" s="17" t="str">
        <f ca="1">IF(OR(ISBLANK($I27),$I27&lt;=0),"",IF(Course!$C20=3,$I27,""))</f>
        <v/>
      </c>
      <c r="V27" s="17">
        <f ca="1">IF(OR(ISBLANK($D27),$D27&lt;=0),"",IF(Course!$C20=4,$D27,""))</f>
        <v>8</v>
      </c>
      <c r="W27" s="17">
        <f ca="1">IF(OR(ISBLANK($I27),$I27&lt;=0),"",IF(Course!$C20=4,$I27,""))</f>
        <v>5</v>
      </c>
      <c r="X27" s="17" t="str">
        <f ca="1">IF(OR(ISBLANK($D27),$D27&lt;=0),"",IF(Course!$C20=5,$D27,""))</f>
        <v/>
      </c>
      <c r="Y27" s="17" t="str">
        <f ca="1">IF(OR(ISBLANK($I27),$I27&lt;=0),"",IF(Course!$C20=5,$I27,""))</f>
        <v/>
      </c>
    </row>
    <row r="28" spans="2:25" ht="14.4" x14ac:dyDescent="0.3">
      <c r="B28" s="2">
        <v>18</v>
      </c>
      <c r="C28" s="17">
        <f t="shared" ca="1" si="0"/>
        <v>2</v>
      </c>
      <c r="D28" s="17">
        <f t="shared" ca="1" si="1"/>
        <v>8</v>
      </c>
      <c r="E28" s="17">
        <f t="shared" ca="1" si="2"/>
        <v>6</v>
      </c>
      <c r="F28" s="17">
        <f ca="1">IF(D28-Course!$C21&gt;2,Course!$C21+2,D28)</f>
        <v>7</v>
      </c>
      <c r="G28" s="2">
        <f t="shared" ca="1" si="3"/>
        <v>1</v>
      </c>
      <c r="H28" s="17">
        <f ca="1">2+VLOOKUP($B28,Course!$A$3:$D$21,3,FALSE)-E28</f>
        <v>1</v>
      </c>
      <c r="I28" s="17">
        <f t="shared" ca="1" si="4"/>
        <v>9</v>
      </c>
      <c r="J28" s="17">
        <f t="shared" ca="1" si="5"/>
        <v>7</v>
      </c>
      <c r="K28" s="17">
        <f ca="1">IF(I28-Course!$C21&gt;2,Course!$C21+2,I28)</f>
        <v>7</v>
      </c>
      <c r="L28" s="17"/>
      <c r="M28" s="17"/>
      <c r="N28" s="17" t="str">
        <f>INDEX(IF($G$5='Captain''s Cup'!$A$1,LeftTeam,RightTeam),IF((MOD(B28-1,$G$6)+1)&gt;=$I$7,MOD(B28-1,$G$6)+2,MOD(B28-1,$G$6)+1))</f>
        <v>Alan</v>
      </c>
      <c r="O28" s="17">
        <f>Course!C21</f>
        <v>5</v>
      </c>
      <c r="P28" s="17"/>
      <c r="Q28" s="2">
        <f t="shared" ca="1" si="6"/>
        <v>0</v>
      </c>
      <c r="R28" s="17">
        <f ca="1">2+VLOOKUP($B28,Course!$A$3:$D$21,3,FALSE)-J28</f>
        <v>0</v>
      </c>
      <c r="S28" s="17"/>
      <c r="T28" s="17" t="str">
        <f ca="1">IF(OR(ISBLANK($D28),$D28&lt;=0),"",IF(Course!$C21=3,$D28,""))</f>
        <v/>
      </c>
      <c r="U28" s="17" t="str">
        <f ca="1">IF(OR(ISBLANK($I28),$I28&lt;=0),"",IF(Course!$C21=3,$I28,""))</f>
        <v/>
      </c>
      <c r="V28" s="17" t="str">
        <f ca="1">IF(OR(ISBLANK($D28),$D28&lt;=0),"",IF(Course!$C21=4,$D28,""))</f>
        <v/>
      </c>
      <c r="W28" s="17" t="str">
        <f ca="1">IF(OR(ISBLANK($I28),$I28&lt;=0),"",IF(Course!$C21=4,$I28,""))</f>
        <v/>
      </c>
      <c r="X28" s="17">
        <f ca="1">IF(OR(ISBLANK($D28),$D28&lt;=0),"",IF(Course!$C21=5,$D28,""))</f>
        <v>8</v>
      </c>
      <c r="Y28" s="17">
        <f ca="1">IF(OR(ISBLANK($I28),$I28&lt;=0),"",IF(Course!$C21=5,$I28,""))</f>
        <v>9</v>
      </c>
    </row>
    <row r="29" spans="2:25" ht="14.4" x14ac:dyDescent="0.3">
      <c r="B29" s="41" t="s">
        <v>2</v>
      </c>
      <c r="C29" s="42"/>
      <c r="D29" s="42">
        <f ca="1">SUM(D11:D28)</f>
        <v>113</v>
      </c>
      <c r="E29" s="42"/>
      <c r="F29" s="42">
        <f ca="1">SUM(F11:F28)</f>
        <v>99</v>
      </c>
      <c r="G29" s="41">
        <f t="shared" ref="G29:R29" ca="1" si="7">SUM(G11:G28)</f>
        <v>26</v>
      </c>
      <c r="H29" s="42">
        <f t="shared" ca="1" si="7"/>
        <v>21</v>
      </c>
      <c r="I29" s="42">
        <f t="shared" ca="1" si="7"/>
        <v>107</v>
      </c>
      <c r="J29" s="42">
        <f t="shared" ca="1" si="7"/>
        <v>79</v>
      </c>
      <c r="K29" s="42">
        <f t="shared" ca="1" si="7"/>
        <v>99</v>
      </c>
      <c r="L29" s="42"/>
      <c r="M29" s="42"/>
      <c r="N29" s="42"/>
      <c r="O29" s="42"/>
      <c r="P29" s="42"/>
      <c r="Q29" s="41">
        <f t="shared" ca="1" si="7"/>
        <v>27</v>
      </c>
      <c r="R29" s="42">
        <f t="shared" ca="1" si="7"/>
        <v>27</v>
      </c>
      <c r="S29" s="42"/>
      <c r="T29" s="17" t="str">
        <f ca="1">IF(OR(ISBLANK($D29),$D29&lt;=0),"",IF(Course!$C22=3,$D29,""))</f>
        <v/>
      </c>
      <c r="U29" s="17" t="str">
        <f ca="1">IF(OR(ISBLANK($I29),$I29&lt;=0),"",IF(Course!$C22=3,$I29,""))</f>
        <v/>
      </c>
      <c r="V29" s="17" t="str">
        <f ca="1">IF(OR(ISBLANK($D29),$D29&lt;=0),"",IF(Course!$C22=4,$D29,""))</f>
        <v/>
      </c>
      <c r="W29" s="17" t="str">
        <f ca="1">IF(OR(ISBLANK($I29),$I29&lt;=0),"",IF(Course!$C22=4,$I29,""))</f>
        <v/>
      </c>
      <c r="X29" s="17" t="str">
        <f ca="1">IF(OR(ISBLANK($D29),$D29&lt;=0),"",IF(Course!$C22=5,$D29,""))</f>
        <v/>
      </c>
      <c r="Y29" s="17" t="str">
        <f ca="1">IF(OR(ISBLANK($I29),$I29&lt;=0),"",IF(Course!$C22=5,$I29,""))</f>
        <v/>
      </c>
    </row>
    <row r="30" spans="2:25" ht="14.4" hidden="1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 ca="1">Q29+G29</f>
        <v>53</v>
      </c>
      <c r="R30" s="41">
        <f ca="1">R29+H29</f>
        <v>48</v>
      </c>
      <c r="S30" s="41">
        <f ca="1">Q30+R30/1000</f>
        <v>53.048000000000002</v>
      </c>
      <c r="T30" s="41"/>
      <c r="U30" s="41">
        <f ca="1">AVERAGE(T11:U29)</f>
        <v>4.75</v>
      </c>
      <c r="V30" s="41"/>
      <c r="W30" s="41">
        <f t="shared" ref="W30:Y30" ca="1" si="8">AVERAGE(V11:W29)</f>
        <v>6.333333333333333</v>
      </c>
      <c r="X30" s="41"/>
      <c r="Y30" s="41">
        <f t="shared" ca="1" si="8"/>
        <v>7.5</v>
      </c>
    </row>
    <row r="31" spans="2:25" ht="14.4" hidden="1" x14ac:dyDescent="0.3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/>
      <c r="R31" s="39"/>
      <c r="S31" s="39"/>
      <c r="T31" s="39"/>
      <c r="U31" s="39"/>
      <c r="V31" s="39"/>
      <c r="W31" s="39"/>
      <c r="X31" s="39"/>
      <c r="Y31" s="39"/>
    </row>
    <row r="32" spans="2:25" ht="14.4" hidden="1" x14ac:dyDescent="0.3">
      <c r="B32" s="38" t="s">
        <v>82</v>
      </c>
      <c r="C32" s="38"/>
      <c r="D32" s="38"/>
      <c r="E32" s="38"/>
      <c r="F32" s="38"/>
      <c r="G32" s="38">
        <f ca="1">F29-Course!C25</f>
        <v>31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 ca="1">K29-Course!C25</f>
        <v>31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B9:B10"/>
    <mergeCell ref="C9:C10"/>
    <mergeCell ref="D9:H9"/>
    <mergeCell ref="I9:R9"/>
    <mergeCell ref="D8:H8"/>
    <mergeCell ref="I8:R8"/>
    <mergeCell ref="B2:R2"/>
    <mergeCell ref="B3:R3"/>
    <mergeCell ref="B5:D5"/>
    <mergeCell ref="B6:D6"/>
    <mergeCell ref="B7:D7"/>
  </mergeCells>
  <dataValidations count="1">
    <dataValidation type="list" allowBlank="1" showInputMessage="1" showErrorMessage="1" sqref="G5" xr:uid="{E729FC0B-8609-43AE-A6EE-5144D82240C3}">
      <formula1>Teams</formula1>
    </dataValidation>
  </dataValidations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Sheet410">
    <tabColor theme="7" tint="0.59999389629810485"/>
  </sheetPr>
  <dimension ref="A1:Z33"/>
  <sheetViews>
    <sheetView zoomScaleNormal="100" workbookViewId="0">
      <selection activeCell="B1" sqref="B1:Q1048576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16.33203125" style="18" customWidth="1"/>
    <col min="5" max="5" width="10.6640625" style="18" hidden="1" customWidth="1"/>
    <col min="6" max="6" width="9.109375" style="18" hidden="1" customWidth="1"/>
    <col min="7" max="7" width="16.33203125" style="18" customWidth="1"/>
    <col min="8" max="8" width="10.6640625" style="18" hidden="1" customWidth="1"/>
    <col min="9" max="9" width="16.33203125" style="18" customWidth="1"/>
    <col min="10" max="14" width="10.6640625" style="18" hidden="1" customWidth="1"/>
    <col min="15" max="16" width="9.109375" style="18" hidden="1" customWidth="1"/>
    <col min="17" max="17" width="16.332031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Composite Player (Team)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80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8" customHeight="1" x14ac:dyDescent="0.3">
      <c r="B5" s="185" t="s">
        <v>24</v>
      </c>
      <c r="C5" s="185"/>
      <c r="D5" s="185"/>
      <c r="E5" s="38"/>
      <c r="F5" s="38"/>
      <c r="G5" s="50" t="s">
        <v>103</v>
      </c>
      <c r="H5" s="91"/>
      <c r="I5" s="99"/>
    </row>
    <row r="6" spans="2:25" ht="18" customHeight="1" x14ac:dyDescent="0.3">
      <c r="B6" s="185" t="s">
        <v>102</v>
      </c>
      <c r="C6" s="185"/>
      <c r="D6" s="185"/>
      <c r="E6" s="17"/>
      <c r="F6" s="17"/>
      <c r="G6" s="50">
        <v>6</v>
      </c>
      <c r="I6" s="99"/>
      <c r="J6" s="91"/>
      <c r="K6" s="91"/>
      <c r="L6" s="91"/>
      <c r="M6" s="91"/>
      <c r="N6" s="91"/>
      <c r="O6" s="91"/>
      <c r="P6" s="91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B7" s="185" t="s">
        <v>101</v>
      </c>
      <c r="C7" s="185"/>
      <c r="D7" s="185"/>
      <c r="G7" s="2" t="s">
        <v>11</v>
      </c>
      <c r="I7" s="100">
        <f>IFERROR(MATCH(G7,IF(G5='Captain''s Cup'!A1,LeftTeam,RightTeam),0),0)</f>
        <v>4</v>
      </c>
      <c r="R7" s="17"/>
      <c r="S7" s="17"/>
      <c r="T7" s="17"/>
      <c r="U7" s="17"/>
      <c r="V7" s="17"/>
      <c r="W7" s="17"/>
      <c r="X7" s="17"/>
      <c r="Y7" s="17"/>
    </row>
    <row r="8" spans="2:25" ht="14.4" customHeight="1" x14ac:dyDescent="0.3">
      <c r="B8" s="97"/>
      <c r="C8" s="89"/>
      <c r="D8" s="265"/>
      <c r="E8" s="265"/>
      <c r="F8" s="265"/>
      <c r="G8" s="265"/>
      <c r="H8" s="265"/>
      <c r="I8" s="265"/>
      <c r="J8" s="265"/>
      <c r="K8" s="265"/>
      <c r="L8" s="265"/>
      <c r="M8" s="265"/>
      <c r="N8" s="265"/>
      <c r="O8" s="265"/>
      <c r="P8" s="265"/>
      <c r="Q8" s="265"/>
      <c r="R8" s="265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 t="s">
        <v>29</v>
      </c>
      <c r="C9" s="187" t="s">
        <v>71</v>
      </c>
      <c r="D9" s="186" t="s">
        <v>30</v>
      </c>
      <c r="E9" s="186"/>
      <c r="F9" s="186"/>
      <c r="G9" s="186"/>
      <c r="H9" s="186"/>
      <c r="I9" s="186" t="s">
        <v>31</v>
      </c>
      <c r="J9" s="186"/>
      <c r="K9" s="186"/>
      <c r="L9" s="186"/>
      <c r="M9" s="186"/>
      <c r="N9" s="186"/>
      <c r="O9" s="186"/>
      <c r="P9" s="186"/>
      <c r="Q9" s="186"/>
      <c r="R9" s="186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x14ac:dyDescent="0.3">
      <c r="B10" s="186"/>
      <c r="C10" s="187"/>
      <c r="D10" s="42" t="s">
        <v>32</v>
      </c>
      <c r="E10" s="41" t="s">
        <v>72</v>
      </c>
      <c r="F10" s="41" t="s">
        <v>96</v>
      </c>
      <c r="G10" s="41" t="s">
        <v>17</v>
      </c>
      <c r="H10" s="41"/>
      <c r="I10" s="42" t="s">
        <v>32</v>
      </c>
      <c r="J10" s="41" t="s">
        <v>72</v>
      </c>
      <c r="K10" s="41" t="s">
        <v>96</v>
      </c>
      <c r="L10" s="41"/>
      <c r="M10" s="41"/>
      <c r="N10" s="41" t="s">
        <v>25</v>
      </c>
      <c r="O10" s="41"/>
      <c r="P10" s="41"/>
      <c r="Q10" s="41" t="s">
        <v>17</v>
      </c>
      <c r="R10" s="41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 ca="1">INDIRECT("'"&amp;SUBSTITUTE($N11,"'","''")&amp;"'!C"&amp;$B11+10)</f>
        <v>1</v>
      </c>
      <c r="D11" s="17">
        <f ca="1">INDIRECT("'"&amp;SUBSTITUTE($N11,"'","''")&amp;"'!D"&amp;$B11+10)</f>
        <v>6</v>
      </c>
      <c r="E11" s="17">
        <f ca="1">D11-$C11</f>
        <v>5</v>
      </c>
      <c r="F11" s="17">
        <f ca="1">IF(D11-Course!$C4&gt;2,Course!$C4+2,D11)</f>
        <v>5</v>
      </c>
      <c r="G11" s="2">
        <f ca="1">IF(H11&lt;0,0,H11)</f>
        <v>0</v>
      </c>
      <c r="H11" s="17">
        <f ca="1">2+VLOOKUP($B11,Course!$A$3:$D$21,3,FALSE)-E11</f>
        <v>0</v>
      </c>
      <c r="I11" s="17">
        <f ca="1">INDIRECT("'"&amp;SUBSTITUTE($N11,"'","''")&amp;"'!D"&amp;$B11+10)</f>
        <v>6</v>
      </c>
      <c r="J11" s="17">
        <f ca="1">I11-$C11</f>
        <v>5</v>
      </c>
      <c r="K11" s="17">
        <f ca="1">IF(I11-Course!$C4&gt;2,Course!$C4+2,I11)</f>
        <v>5</v>
      </c>
      <c r="L11" s="17"/>
      <c r="M11" s="17"/>
      <c r="N11" s="17" t="str">
        <f>INDEX(IF($G$5='Captain''s Cup'!$A$1,LeftTeam,RightTeam),IF((MOD(B11-1,$G$6)+1)&gt;=$I$7,MOD(B11-1,$G$6)+2,MOD(B11-1,$G$6)+1))</f>
        <v>Aaron</v>
      </c>
      <c r="O11" s="17">
        <f>Course!C4</f>
        <v>3</v>
      </c>
      <c r="P11" s="17"/>
      <c r="Q11" s="2">
        <f ca="1">IF(R11&lt;0,0,R11)</f>
        <v>0</v>
      </c>
      <c r="R11" s="17">
        <f ca="1">2+VLOOKUP($B11,Course!$A$3:$D$21,3,FALSE)-J11</f>
        <v>0</v>
      </c>
      <c r="S11" s="17"/>
      <c r="T11" s="17">
        <f ca="1">IF(OR(ISBLANK($D11),$D11&lt;=0),"",IF(Course!$C4=3,$D11,""))</f>
        <v>6</v>
      </c>
      <c r="U11" s="17">
        <f ca="1">IF(OR(ISBLANK($I11),$I11&lt;=0),"",IF(Course!$C4=3,$I11,""))</f>
        <v>6</v>
      </c>
      <c r="V11" s="17" t="str">
        <f ca="1">IF(OR(ISBLANK($D11),$D11&lt;=0),"",IF(Course!$C4=4,$D11,""))</f>
        <v/>
      </c>
      <c r="W11" s="17" t="str">
        <f ca="1">IF(OR(ISBLANK($I11),$I11&lt;=0),"",IF(Course!$C4=4,$I11,""))</f>
        <v/>
      </c>
      <c r="X11" s="17" t="str">
        <f ca="1">IF(OR(ISBLANK($D11),$D11&lt;=0),"",IF(Course!$C4=5,$D11,""))</f>
        <v/>
      </c>
      <c r="Y11" s="17" t="str">
        <f ca="1">IF(OR(ISBLANK($I11),$I11&lt;=0),"",IF(Course!$C4=5,$I11,""))</f>
        <v/>
      </c>
    </row>
    <row r="12" spans="2:25" ht="14.4" x14ac:dyDescent="0.3">
      <c r="B12" s="2">
        <v>2</v>
      </c>
      <c r="C12" s="17">
        <f t="shared" ref="C12:C28" ca="1" si="0">INDIRECT("'"&amp;SUBSTITUTE($N12,"'","''")&amp;"'!C"&amp;$B12+10)</f>
        <v>1</v>
      </c>
      <c r="D12" s="17">
        <f t="shared" ref="D12:D28" ca="1" si="1">INDIRECT("'"&amp;SUBSTITUTE($N12,"'","''")&amp;"'!D"&amp;$B12+10)</f>
        <v>6</v>
      </c>
      <c r="E12" s="17">
        <f t="shared" ref="E12:E28" ca="1" si="2">D12-$C12</f>
        <v>5</v>
      </c>
      <c r="F12" s="17">
        <f ca="1">IF(D12-Course!$C5&gt;2,Course!$C5+2,D12)</f>
        <v>6</v>
      </c>
      <c r="G12" s="2">
        <f t="shared" ref="G12:G28" ca="1" si="3">IF(H12&lt;0,0,H12)</f>
        <v>1</v>
      </c>
      <c r="H12" s="17">
        <f ca="1">2+VLOOKUP($B12,Course!$A$3:$D$21,3,FALSE)-E12</f>
        <v>1</v>
      </c>
      <c r="I12" s="17">
        <f t="shared" ref="I12:I28" ca="1" si="4">INDIRECT("'"&amp;SUBSTITUTE($N12,"'","''")&amp;"'!D"&amp;$B12+10)</f>
        <v>6</v>
      </c>
      <c r="J12" s="17">
        <f t="shared" ref="J12:J28" ca="1" si="5">I12-$C12</f>
        <v>5</v>
      </c>
      <c r="K12" s="17">
        <f ca="1">IF(I12-Course!$C5&gt;2,Course!$C5+2,I12)</f>
        <v>6</v>
      </c>
      <c r="L12" s="17"/>
      <c r="M12" s="17"/>
      <c r="N12" s="17" t="str">
        <f>INDEX(IF($G$5='Captain''s Cup'!$A$1,LeftTeam,RightTeam),IF((MOD(B12-1,$G$6)+1)&gt;=$I$7,MOD(B12-1,$G$6)+2,MOD(B12-1,$G$6)+1))</f>
        <v>Rich M</v>
      </c>
      <c r="O12" s="17">
        <f>Course!C5</f>
        <v>4</v>
      </c>
      <c r="P12" s="17"/>
      <c r="Q12" s="2">
        <f t="shared" ref="Q12:Q28" ca="1" si="6">IF(R12&lt;0,0,R12)</f>
        <v>1</v>
      </c>
      <c r="R12" s="17">
        <f ca="1">2+VLOOKUP($B12,Course!$A$3:$D$21,3,FALSE)-J12</f>
        <v>1</v>
      </c>
      <c r="S12" s="17"/>
      <c r="T12" s="17" t="str">
        <f ca="1">IF(OR(ISBLANK($D12),$D12&lt;=0),"",IF(Course!$C5=3,$D12,""))</f>
        <v/>
      </c>
      <c r="U12" s="17" t="str">
        <f ca="1">IF(OR(ISBLANK($I12),$I12&lt;=0),"",IF(Course!$C5=3,$I12,""))</f>
        <v/>
      </c>
      <c r="V12" s="17">
        <f ca="1">IF(OR(ISBLANK($D12),$D12&lt;=0),"",IF(Course!$C5=4,$D12,""))</f>
        <v>6</v>
      </c>
      <c r="W12" s="17">
        <f ca="1">IF(OR(ISBLANK($I12),$I12&lt;=0),"",IF(Course!$C5=4,$I12,""))</f>
        <v>6</v>
      </c>
      <c r="X12" s="17" t="str">
        <f ca="1">IF(OR(ISBLANK($D12),$D12&lt;=0),"",IF(Course!$C5=5,$D12,""))</f>
        <v/>
      </c>
      <c r="Y12" s="17" t="str">
        <f ca="1">IF(OR(ISBLANK($I12),$I12&lt;=0),"",IF(Course!$C5=5,$I12,""))</f>
        <v/>
      </c>
    </row>
    <row r="13" spans="2:25" ht="14.4" x14ac:dyDescent="0.3">
      <c r="B13" s="2">
        <v>3</v>
      </c>
      <c r="C13" s="17">
        <f t="shared" ca="1" si="0"/>
        <v>1</v>
      </c>
      <c r="D13" s="17">
        <f t="shared" ca="1" si="1"/>
        <v>6</v>
      </c>
      <c r="E13" s="17">
        <f t="shared" ca="1" si="2"/>
        <v>5</v>
      </c>
      <c r="F13" s="17">
        <f ca="1">IF(D13-Course!$C6&gt;2,Course!$C6+2,D13)</f>
        <v>6</v>
      </c>
      <c r="G13" s="2">
        <f t="shared" ca="1" si="3"/>
        <v>1</v>
      </c>
      <c r="H13" s="17">
        <f ca="1">2+VLOOKUP($B13,Course!$A$3:$D$21,3,FALSE)-E13</f>
        <v>1</v>
      </c>
      <c r="I13" s="17">
        <f t="shared" ca="1" si="4"/>
        <v>6</v>
      </c>
      <c r="J13" s="17">
        <f t="shared" ca="1" si="5"/>
        <v>5</v>
      </c>
      <c r="K13" s="17">
        <f ca="1">IF(I13-Course!$C6&gt;2,Course!$C6+2,I13)</f>
        <v>6</v>
      </c>
      <c r="L13" s="17"/>
      <c r="M13" s="17"/>
      <c r="N13" s="17" t="str">
        <f>INDEX(IF($G$5='Captain''s Cup'!$A$1,LeftTeam,RightTeam),IF((MOD(B13-1,$G$6)+1)&gt;=$I$7,MOD(B13-1,$G$6)+2,MOD(B13-1,$G$6)+1))</f>
        <v>Cormac</v>
      </c>
      <c r="O13" s="17">
        <f>Course!C6</f>
        <v>4</v>
      </c>
      <c r="P13" s="17"/>
      <c r="Q13" s="2">
        <f t="shared" ca="1" si="6"/>
        <v>1</v>
      </c>
      <c r="R13" s="17">
        <f ca="1">2+VLOOKUP($B13,Course!$A$3:$D$21,3,FALSE)-J13</f>
        <v>1</v>
      </c>
      <c r="S13" s="17"/>
      <c r="T13" s="17" t="str">
        <f ca="1">IF(OR(ISBLANK($D13),$D13&lt;=0),"",IF(Course!$C6=3,$D13,""))</f>
        <v/>
      </c>
      <c r="U13" s="17" t="str">
        <f ca="1">IF(OR(ISBLANK($I13),$I13&lt;=0),"",IF(Course!$C6=3,$I13,""))</f>
        <v/>
      </c>
      <c r="V13" s="17">
        <f ca="1">IF(OR(ISBLANK($D13),$D13&lt;=0),"",IF(Course!$C6=4,$D13,""))</f>
        <v>6</v>
      </c>
      <c r="W13" s="17">
        <f ca="1">IF(OR(ISBLANK($I13),$I13&lt;=0),"",IF(Course!$C6=4,$I13,""))</f>
        <v>6</v>
      </c>
      <c r="X13" s="17" t="str">
        <f ca="1">IF(OR(ISBLANK($D13),$D13&lt;=0),"",IF(Course!$C6=5,$D13,""))</f>
        <v/>
      </c>
      <c r="Y13" s="17" t="str">
        <f ca="1">IF(OR(ISBLANK($I13),$I13&lt;=0),"",IF(Course!$C6=5,$I13,""))</f>
        <v/>
      </c>
    </row>
    <row r="14" spans="2:25" ht="14.4" x14ac:dyDescent="0.3">
      <c r="B14" s="2">
        <v>4</v>
      </c>
      <c r="C14" s="17">
        <f t="shared" ca="1" si="0"/>
        <v>2</v>
      </c>
      <c r="D14" s="17">
        <f t="shared" ca="1" si="1"/>
        <v>5</v>
      </c>
      <c r="E14" s="17">
        <f t="shared" ca="1" si="2"/>
        <v>3</v>
      </c>
      <c r="F14" s="17">
        <f ca="1">IF(D14-Course!$C7&gt;2,Course!$C7+2,D14)</f>
        <v>5</v>
      </c>
      <c r="G14" s="2">
        <f t="shared" ca="1" si="3"/>
        <v>2</v>
      </c>
      <c r="H14" s="17">
        <f ca="1">2+VLOOKUP($B14,Course!$A$3:$D$21,3,FALSE)-E14</f>
        <v>2</v>
      </c>
      <c r="I14" s="17">
        <f t="shared" ca="1" si="4"/>
        <v>5</v>
      </c>
      <c r="J14" s="17">
        <f t="shared" ca="1" si="5"/>
        <v>3</v>
      </c>
      <c r="K14" s="17">
        <f ca="1">IF(I14-Course!$C7&gt;2,Course!$C7+2,I14)</f>
        <v>5</v>
      </c>
      <c r="L14" s="17"/>
      <c r="M14" s="17"/>
      <c r="N14" s="17" t="str">
        <f>INDEX(IF($G$5='Captain''s Cup'!$A$1,LeftTeam,RightTeam),IF((MOD(B14-1,$G$6)+1)&gt;=$I$7,MOD(B14-1,$G$6)+2,MOD(B14-1,$G$6)+1))</f>
        <v>Tom</v>
      </c>
      <c r="O14" s="17">
        <f>Course!C7</f>
        <v>3</v>
      </c>
      <c r="P14" s="17"/>
      <c r="Q14" s="2">
        <f t="shared" ca="1" si="6"/>
        <v>2</v>
      </c>
      <c r="R14" s="17">
        <f ca="1">2+VLOOKUP($B14,Course!$A$3:$D$21,3,FALSE)-J14</f>
        <v>2</v>
      </c>
      <c r="S14" s="17"/>
      <c r="T14" s="17">
        <f ca="1">IF(OR(ISBLANK($D14),$D14&lt;=0),"",IF(Course!$C7=3,$D14,""))</f>
        <v>5</v>
      </c>
      <c r="U14" s="17">
        <f ca="1">IF(OR(ISBLANK($I14),$I14&lt;=0),"",IF(Course!$C7=3,$I14,""))</f>
        <v>5</v>
      </c>
      <c r="V14" s="17" t="str">
        <f ca="1">IF(OR(ISBLANK($D14),$D14&lt;=0),"",IF(Course!$C7=4,$D14,""))</f>
        <v/>
      </c>
      <c r="W14" s="17" t="str">
        <f ca="1">IF(OR(ISBLANK($I14),$I14&lt;=0),"",IF(Course!$C7=4,$I14,""))</f>
        <v/>
      </c>
      <c r="X14" s="17" t="str">
        <f ca="1">IF(OR(ISBLANK($D14),$D14&lt;=0),"",IF(Course!$C7=5,$D14,""))</f>
        <v/>
      </c>
      <c r="Y14" s="17" t="str">
        <f ca="1">IF(OR(ISBLANK($I14),$I14&lt;=0),"",IF(Course!$C7=5,$I14,""))</f>
        <v/>
      </c>
    </row>
    <row r="15" spans="2:25" ht="14.4" x14ac:dyDescent="0.3">
      <c r="B15" s="2">
        <v>5</v>
      </c>
      <c r="C15" s="17">
        <f t="shared" ca="1" si="0"/>
        <v>1</v>
      </c>
      <c r="D15" s="17">
        <f t="shared" ca="1" si="1"/>
        <v>5</v>
      </c>
      <c r="E15" s="17">
        <f t="shared" ca="1" si="2"/>
        <v>4</v>
      </c>
      <c r="F15" s="17">
        <f ca="1">IF(D15-Course!$C8&gt;2,Course!$C8+2,D15)</f>
        <v>5</v>
      </c>
      <c r="G15" s="2">
        <f t="shared" ca="1" si="3"/>
        <v>3</v>
      </c>
      <c r="H15" s="17">
        <f ca="1">2+VLOOKUP($B15,Course!$A$3:$D$21,3,FALSE)-E15</f>
        <v>3</v>
      </c>
      <c r="I15" s="17">
        <f t="shared" ca="1" si="4"/>
        <v>5</v>
      </c>
      <c r="J15" s="17">
        <f t="shared" ca="1" si="5"/>
        <v>4</v>
      </c>
      <c r="K15" s="17">
        <f ca="1">IF(I15-Course!$C8&gt;2,Course!$C8+2,I15)</f>
        <v>5</v>
      </c>
      <c r="L15" s="17"/>
      <c r="M15" s="17"/>
      <c r="N15" s="17" t="str">
        <f>INDEX(IF($G$5='Captain''s Cup'!$A$1,LeftTeam,RightTeam),IF((MOD(B15-1,$G$6)+1)&gt;=$I$7,MOD(B15-1,$G$6)+2,MOD(B15-1,$G$6)+1))</f>
        <v>Dermot</v>
      </c>
      <c r="O15" s="17">
        <f>Course!C8</f>
        <v>5</v>
      </c>
      <c r="P15" s="17"/>
      <c r="Q15" s="2">
        <f t="shared" ca="1" si="6"/>
        <v>3</v>
      </c>
      <c r="R15" s="17">
        <f ca="1">2+VLOOKUP($B15,Course!$A$3:$D$21,3,FALSE)-J15</f>
        <v>3</v>
      </c>
      <c r="S15" s="17"/>
      <c r="T15" s="17" t="str">
        <f ca="1">IF(OR(ISBLANK($D15),$D15&lt;=0),"",IF(Course!$C8=3,$D15,""))</f>
        <v/>
      </c>
      <c r="U15" s="17" t="str">
        <f ca="1">IF(OR(ISBLANK($I15),$I15&lt;=0),"",IF(Course!$C8=3,$I15,""))</f>
        <v/>
      </c>
      <c r="V15" s="17" t="str">
        <f ca="1">IF(OR(ISBLANK($D15),$D15&lt;=0),"",IF(Course!$C8=4,$D15,""))</f>
        <v/>
      </c>
      <c r="W15" s="17" t="str">
        <f ca="1">IF(OR(ISBLANK($I15),$I15&lt;=0),"",IF(Course!$C8=4,$I15,""))</f>
        <v/>
      </c>
      <c r="X15" s="17">
        <f ca="1">IF(OR(ISBLANK($D15),$D15&lt;=0),"",IF(Course!$C8=5,$D15,""))</f>
        <v>5</v>
      </c>
      <c r="Y15" s="17">
        <f ca="1">IF(OR(ISBLANK($I15),$I15&lt;=0),"",IF(Course!$C8=5,$I15,""))</f>
        <v>5</v>
      </c>
    </row>
    <row r="16" spans="2:25" ht="14.4" x14ac:dyDescent="0.3">
      <c r="B16" s="2">
        <v>6</v>
      </c>
      <c r="C16" s="17">
        <f t="shared" ca="1" si="0"/>
        <v>1</v>
      </c>
      <c r="D16" s="17">
        <f t="shared" ca="1" si="1"/>
        <v>5</v>
      </c>
      <c r="E16" s="17">
        <f t="shared" ca="1" si="2"/>
        <v>4</v>
      </c>
      <c r="F16" s="17">
        <f ca="1">IF(D16-Course!$C9&gt;2,Course!$C9+2,D16)</f>
        <v>5</v>
      </c>
      <c r="G16" s="2">
        <f t="shared" ca="1" si="3"/>
        <v>2</v>
      </c>
      <c r="H16" s="17">
        <f ca="1">2+VLOOKUP($B16,Course!$A$3:$D$21,3,FALSE)-E16</f>
        <v>2</v>
      </c>
      <c r="I16" s="17">
        <f t="shared" ca="1" si="4"/>
        <v>5</v>
      </c>
      <c r="J16" s="17">
        <f t="shared" ca="1" si="5"/>
        <v>4</v>
      </c>
      <c r="K16" s="17">
        <f ca="1">IF(I16-Course!$C9&gt;2,Course!$C9+2,I16)</f>
        <v>5</v>
      </c>
      <c r="L16" s="17"/>
      <c r="M16" s="17"/>
      <c r="N16" s="17" t="str">
        <f>INDEX(IF($G$5='Captain''s Cup'!$A$1,LeftTeam,RightTeam),IF((MOD(B16-1,$G$6)+1)&gt;=$I$7,MOD(B16-1,$G$6)+2,MOD(B16-1,$G$6)+1))</f>
        <v>Alan</v>
      </c>
      <c r="O16" s="17">
        <f>Course!C9</f>
        <v>4</v>
      </c>
      <c r="P16" s="17"/>
      <c r="Q16" s="2">
        <f t="shared" ca="1" si="6"/>
        <v>2</v>
      </c>
      <c r="R16" s="17">
        <f ca="1">2+VLOOKUP($B16,Course!$A$3:$D$21,3,FALSE)-J16</f>
        <v>2</v>
      </c>
      <c r="S16" s="17"/>
      <c r="T16" s="17" t="str">
        <f ca="1">IF(OR(ISBLANK($D16),$D16&lt;=0),"",IF(Course!$C9=3,$D16,""))</f>
        <v/>
      </c>
      <c r="U16" s="17" t="str">
        <f ca="1">IF(OR(ISBLANK($I16),$I16&lt;=0),"",IF(Course!$C9=3,$I16,""))</f>
        <v/>
      </c>
      <c r="V16" s="17">
        <f ca="1">IF(OR(ISBLANK($D16),$D16&lt;=0),"",IF(Course!$C9=4,$D16,""))</f>
        <v>5</v>
      </c>
      <c r="W16" s="17">
        <f ca="1">IF(OR(ISBLANK($I16),$I16&lt;=0),"",IF(Course!$C9=4,$I16,""))</f>
        <v>5</v>
      </c>
      <c r="X16" s="17" t="str">
        <f ca="1">IF(OR(ISBLANK($D16),$D16&lt;=0),"",IF(Course!$C9=5,$D16,""))</f>
        <v/>
      </c>
      <c r="Y16" s="17" t="str">
        <f ca="1">IF(OR(ISBLANK($I16),$I16&lt;=0),"",IF(Course!$C9=5,$I16,""))</f>
        <v/>
      </c>
    </row>
    <row r="17" spans="2:25" ht="14.4" x14ac:dyDescent="0.3">
      <c r="B17" s="2">
        <v>7</v>
      </c>
      <c r="C17" s="17">
        <f t="shared" ca="1" si="0"/>
        <v>1</v>
      </c>
      <c r="D17" s="17">
        <f t="shared" ca="1" si="1"/>
        <v>3</v>
      </c>
      <c r="E17" s="17">
        <f t="shared" ca="1" si="2"/>
        <v>2</v>
      </c>
      <c r="F17" s="17">
        <f ca="1">IF(D17-Course!$C10&gt;2,Course!$C10+2,D17)</f>
        <v>3</v>
      </c>
      <c r="G17" s="2">
        <f t="shared" ca="1" si="3"/>
        <v>3</v>
      </c>
      <c r="H17" s="17">
        <f ca="1">2+VLOOKUP($B17,Course!$A$3:$D$21,3,FALSE)-E17</f>
        <v>3</v>
      </c>
      <c r="I17" s="17">
        <f t="shared" ca="1" si="4"/>
        <v>3</v>
      </c>
      <c r="J17" s="17">
        <f t="shared" ca="1" si="5"/>
        <v>2</v>
      </c>
      <c r="K17" s="17">
        <f ca="1">IF(I17-Course!$C10&gt;2,Course!$C10+2,I17)</f>
        <v>3</v>
      </c>
      <c r="L17" s="17"/>
      <c r="M17" s="17"/>
      <c r="N17" s="17" t="str">
        <f>INDEX(IF($G$5='Captain''s Cup'!$A$1,LeftTeam,RightTeam),IF((MOD(B17-1,$G$6)+1)&gt;=$I$7,MOD(B17-1,$G$6)+2,MOD(B17-1,$G$6)+1))</f>
        <v>Aaron</v>
      </c>
      <c r="O17" s="17">
        <f>Course!C10</f>
        <v>3</v>
      </c>
      <c r="P17" s="17"/>
      <c r="Q17" s="2">
        <f t="shared" ca="1" si="6"/>
        <v>3</v>
      </c>
      <c r="R17" s="17">
        <f ca="1">2+VLOOKUP($B17,Course!$A$3:$D$21,3,FALSE)-J17</f>
        <v>3</v>
      </c>
      <c r="S17" s="17"/>
      <c r="T17" s="17">
        <f ca="1">IF(OR(ISBLANK($D17),$D17&lt;=0),"",IF(Course!$C10=3,$D17,""))</f>
        <v>3</v>
      </c>
      <c r="U17" s="17">
        <f ca="1">IF(OR(ISBLANK($I17),$I17&lt;=0),"",IF(Course!$C10=3,$I17,""))</f>
        <v>3</v>
      </c>
      <c r="V17" s="17" t="str">
        <f ca="1">IF(OR(ISBLANK($D17),$D17&lt;=0),"",IF(Course!$C10=4,$D17,""))</f>
        <v/>
      </c>
      <c r="W17" s="17" t="str">
        <f ca="1">IF(OR(ISBLANK($I17),$I17&lt;=0),"",IF(Course!$C10=4,$I17,""))</f>
        <v/>
      </c>
      <c r="X17" s="17" t="str">
        <f ca="1">IF(OR(ISBLANK($D17),$D17&lt;=0),"",IF(Course!$C10=5,$D17,""))</f>
        <v/>
      </c>
      <c r="Y17" s="17" t="str">
        <f ca="1">IF(OR(ISBLANK($I17),$I17&lt;=0),"",IF(Course!$C10=5,$I17,""))</f>
        <v/>
      </c>
    </row>
    <row r="18" spans="2:25" ht="14.4" x14ac:dyDescent="0.3">
      <c r="B18" s="2">
        <v>8</v>
      </c>
      <c r="C18" s="17">
        <f t="shared" ca="1" si="0"/>
        <v>2</v>
      </c>
      <c r="D18" s="17">
        <f t="shared" ca="1" si="1"/>
        <v>5</v>
      </c>
      <c r="E18" s="17">
        <f t="shared" ca="1" si="2"/>
        <v>3</v>
      </c>
      <c r="F18" s="17">
        <f ca="1">IF(D18-Course!$C11&gt;2,Course!$C11+2,D18)</f>
        <v>5</v>
      </c>
      <c r="G18" s="2">
        <f t="shared" ca="1" si="3"/>
        <v>3</v>
      </c>
      <c r="H18" s="17">
        <f ca="1">2+VLOOKUP($B18,Course!$A$3:$D$21,3,FALSE)-E18</f>
        <v>3</v>
      </c>
      <c r="I18" s="17">
        <f t="shared" ca="1" si="4"/>
        <v>5</v>
      </c>
      <c r="J18" s="17">
        <f t="shared" ca="1" si="5"/>
        <v>3</v>
      </c>
      <c r="K18" s="17">
        <f ca="1">IF(I18-Course!$C11&gt;2,Course!$C11+2,I18)</f>
        <v>5</v>
      </c>
      <c r="L18" s="17"/>
      <c r="M18" s="17"/>
      <c r="N18" s="17" t="str">
        <f>INDEX(IF($G$5='Captain''s Cup'!$A$1,LeftTeam,RightTeam),IF((MOD(B18-1,$G$6)+1)&gt;=$I$7,MOD(B18-1,$G$6)+2,MOD(B18-1,$G$6)+1))</f>
        <v>Rich M</v>
      </c>
      <c r="O18" s="17">
        <f>Course!C11</f>
        <v>4</v>
      </c>
      <c r="P18" s="17"/>
      <c r="Q18" s="2">
        <f t="shared" ca="1" si="6"/>
        <v>3</v>
      </c>
      <c r="R18" s="17">
        <f ca="1">2+VLOOKUP($B18,Course!$A$3:$D$21,3,FALSE)-J18</f>
        <v>3</v>
      </c>
      <c r="S18" s="17"/>
      <c r="T18" s="17" t="str">
        <f ca="1">IF(OR(ISBLANK($D18),$D18&lt;=0),"",IF(Course!$C11=3,$D18,""))</f>
        <v/>
      </c>
      <c r="U18" s="17" t="str">
        <f ca="1">IF(OR(ISBLANK($I18),$I18&lt;=0),"",IF(Course!$C11=3,$I18,""))</f>
        <v/>
      </c>
      <c r="V18" s="17">
        <f ca="1">IF(OR(ISBLANK($D18),$D18&lt;=0),"",IF(Course!$C11=4,$D18,""))</f>
        <v>5</v>
      </c>
      <c r="W18" s="17">
        <f ca="1">IF(OR(ISBLANK($I18),$I18&lt;=0),"",IF(Course!$C11=4,$I18,""))</f>
        <v>5</v>
      </c>
      <c r="X18" s="17" t="str">
        <f ca="1">IF(OR(ISBLANK($D18),$D18&lt;=0),"",IF(Course!$C11=5,$D18,""))</f>
        <v/>
      </c>
      <c r="Y18" s="17" t="str">
        <f ca="1">IF(OR(ISBLANK($I18),$I18&lt;=0),"",IF(Course!$C11=5,$I18,""))</f>
        <v/>
      </c>
    </row>
    <row r="19" spans="2:25" ht="14.4" x14ac:dyDescent="0.3">
      <c r="B19" s="2">
        <v>9</v>
      </c>
      <c r="C19" s="17">
        <f t="shared" ca="1" si="0"/>
        <v>2</v>
      </c>
      <c r="D19" s="17">
        <f t="shared" ca="1" si="1"/>
        <v>9</v>
      </c>
      <c r="E19" s="17">
        <f t="shared" ca="1" si="2"/>
        <v>7</v>
      </c>
      <c r="F19" s="17">
        <f ca="1">IF(D19-Course!$C12&gt;2,Course!$C12+2,D19)</f>
        <v>6</v>
      </c>
      <c r="G19" s="2">
        <f t="shared" ca="1" si="3"/>
        <v>0</v>
      </c>
      <c r="H19" s="17">
        <f ca="1">2+VLOOKUP($B19,Course!$A$3:$D$21,3,FALSE)-E19</f>
        <v>-1</v>
      </c>
      <c r="I19" s="17">
        <f t="shared" ca="1" si="4"/>
        <v>9</v>
      </c>
      <c r="J19" s="17">
        <f t="shared" ca="1" si="5"/>
        <v>7</v>
      </c>
      <c r="K19" s="17">
        <f ca="1">IF(I19-Course!$C12&gt;2,Course!$C12+2,I19)</f>
        <v>6</v>
      </c>
      <c r="L19" s="17"/>
      <c r="M19" s="17"/>
      <c r="N19" s="17" t="str">
        <f>INDEX(IF($G$5='Captain''s Cup'!$A$1,LeftTeam,RightTeam),IF((MOD(B19-1,$G$6)+1)&gt;=$I$7,MOD(B19-1,$G$6)+2,MOD(B19-1,$G$6)+1))</f>
        <v>Cormac</v>
      </c>
      <c r="O19" s="17">
        <f>Course!C12</f>
        <v>4</v>
      </c>
      <c r="P19" s="17"/>
      <c r="Q19" s="2">
        <f t="shared" ca="1" si="6"/>
        <v>0</v>
      </c>
      <c r="R19" s="17">
        <f ca="1">2+VLOOKUP($B19,Course!$A$3:$D$21,3,FALSE)-J19</f>
        <v>-1</v>
      </c>
      <c r="S19" s="17"/>
      <c r="T19" s="17" t="str">
        <f ca="1">IF(OR(ISBLANK($D19),$D19&lt;=0),"",IF(Course!$C12=3,$D19,""))</f>
        <v/>
      </c>
      <c r="U19" s="17" t="str">
        <f ca="1">IF(OR(ISBLANK($I19),$I19&lt;=0),"",IF(Course!$C12=3,$I19,""))</f>
        <v/>
      </c>
      <c r="V19" s="17">
        <f ca="1">IF(OR(ISBLANK($D19),$D19&lt;=0),"",IF(Course!$C12=4,$D19,""))</f>
        <v>9</v>
      </c>
      <c r="W19" s="17">
        <f ca="1">IF(OR(ISBLANK($I19),$I19&lt;=0),"",IF(Course!$C12=4,$I19,""))</f>
        <v>9</v>
      </c>
      <c r="X19" s="17" t="str">
        <f ca="1">IF(OR(ISBLANK($D19),$D19&lt;=0),"",IF(Course!$C12=5,$D19,""))</f>
        <v/>
      </c>
      <c r="Y19" s="17" t="str">
        <f ca="1">IF(OR(ISBLANK($I19),$I19&lt;=0),"",IF(Course!$C12=5,$I19,""))</f>
        <v/>
      </c>
    </row>
    <row r="20" spans="2:25" ht="14.4" x14ac:dyDescent="0.3">
      <c r="B20" s="2">
        <v>10</v>
      </c>
      <c r="C20" s="17">
        <f t="shared" ca="1" si="0"/>
        <v>3</v>
      </c>
      <c r="D20" s="17">
        <f t="shared" ca="1" si="1"/>
        <v>11</v>
      </c>
      <c r="E20" s="17">
        <f t="shared" ca="1" si="2"/>
        <v>8</v>
      </c>
      <c r="F20" s="17">
        <f ca="1">IF(D20-Course!$C13&gt;2,Course!$C13+2,D20)</f>
        <v>6</v>
      </c>
      <c r="G20" s="2">
        <f t="shared" ca="1" si="3"/>
        <v>0</v>
      </c>
      <c r="H20" s="17">
        <f ca="1">2+VLOOKUP($B20,Course!$A$3:$D$21,3,FALSE)-E20</f>
        <v>-2</v>
      </c>
      <c r="I20" s="17">
        <f t="shared" ca="1" si="4"/>
        <v>11</v>
      </c>
      <c r="J20" s="17">
        <f t="shared" ca="1" si="5"/>
        <v>8</v>
      </c>
      <c r="K20" s="17">
        <f ca="1">IF(I20-Course!$C13&gt;2,Course!$C13+2,I20)</f>
        <v>6</v>
      </c>
      <c r="L20" s="17"/>
      <c r="M20" s="17"/>
      <c r="N20" s="17" t="str">
        <f>INDEX(IF($G$5='Captain''s Cup'!$A$1,LeftTeam,RightTeam),IF((MOD(B20-1,$G$6)+1)&gt;=$I$7,MOD(B20-1,$G$6)+2,MOD(B20-1,$G$6)+1))</f>
        <v>Tom</v>
      </c>
      <c r="O20" s="17">
        <f>Course!C13</f>
        <v>4</v>
      </c>
      <c r="P20" s="17"/>
      <c r="Q20" s="2">
        <f t="shared" ca="1" si="6"/>
        <v>0</v>
      </c>
      <c r="R20" s="17">
        <f ca="1">2+VLOOKUP($B20,Course!$A$3:$D$21,3,FALSE)-J20</f>
        <v>-2</v>
      </c>
      <c r="S20" s="17"/>
      <c r="T20" s="17" t="str">
        <f ca="1">IF(OR(ISBLANK($D20),$D20&lt;=0),"",IF(Course!$C13=3,$D20,""))</f>
        <v/>
      </c>
      <c r="U20" s="17" t="str">
        <f ca="1">IF(OR(ISBLANK($I20),$I20&lt;=0),"",IF(Course!$C13=3,$I20,""))</f>
        <v/>
      </c>
      <c r="V20" s="17">
        <f ca="1">IF(OR(ISBLANK($D20),$D20&lt;=0),"",IF(Course!$C13=4,$D20,""))</f>
        <v>11</v>
      </c>
      <c r="W20" s="17">
        <f ca="1">IF(OR(ISBLANK($I20),$I20&lt;=0),"",IF(Course!$C13=4,$I20,""))</f>
        <v>11</v>
      </c>
      <c r="X20" s="17" t="str">
        <f ca="1">IF(OR(ISBLANK($D20),$D20&lt;=0),"",IF(Course!$C13=5,$D20,""))</f>
        <v/>
      </c>
      <c r="Y20" s="17" t="str">
        <f ca="1">IF(OR(ISBLANK($I20),$I20&lt;=0),"",IF(Course!$C13=5,$I20,""))</f>
        <v/>
      </c>
    </row>
    <row r="21" spans="2:25" ht="14.4" x14ac:dyDescent="0.3">
      <c r="B21" s="2">
        <v>11</v>
      </c>
      <c r="C21" s="17">
        <f t="shared" ca="1" si="0"/>
        <v>1</v>
      </c>
      <c r="D21" s="17">
        <f t="shared" ca="1" si="1"/>
        <v>6</v>
      </c>
      <c r="E21" s="17">
        <f t="shared" ca="1" si="2"/>
        <v>5</v>
      </c>
      <c r="F21" s="17">
        <f ca="1">IF(D21-Course!$C14&gt;2,Course!$C14+2,D21)</f>
        <v>6</v>
      </c>
      <c r="G21" s="2">
        <f t="shared" ca="1" si="3"/>
        <v>1</v>
      </c>
      <c r="H21" s="17">
        <f ca="1">2+VLOOKUP($B21,Course!$A$3:$D$21,3,FALSE)-E21</f>
        <v>1</v>
      </c>
      <c r="I21" s="17">
        <f t="shared" ca="1" si="4"/>
        <v>6</v>
      </c>
      <c r="J21" s="17">
        <f t="shared" ca="1" si="5"/>
        <v>5</v>
      </c>
      <c r="K21" s="17">
        <f ca="1">IF(I21-Course!$C14&gt;2,Course!$C14+2,I21)</f>
        <v>6</v>
      </c>
      <c r="L21" s="17"/>
      <c r="M21" s="17"/>
      <c r="N21" s="17" t="str">
        <f>INDEX(IF($G$5='Captain''s Cup'!$A$1,LeftTeam,RightTeam),IF((MOD(B21-1,$G$6)+1)&gt;=$I$7,MOD(B21-1,$G$6)+2,MOD(B21-1,$G$6)+1))</f>
        <v>Dermot</v>
      </c>
      <c r="O21" s="17">
        <f>Course!C14</f>
        <v>4</v>
      </c>
      <c r="P21" s="17"/>
      <c r="Q21" s="2">
        <f t="shared" ca="1" si="6"/>
        <v>1</v>
      </c>
      <c r="R21" s="17">
        <f ca="1">2+VLOOKUP($B21,Course!$A$3:$D$21,3,FALSE)-J21</f>
        <v>1</v>
      </c>
      <c r="S21" s="17"/>
      <c r="T21" s="17" t="str">
        <f ca="1">IF(OR(ISBLANK($D21),$D21&lt;=0),"",IF(Course!$C14=3,$D21,""))</f>
        <v/>
      </c>
      <c r="U21" s="17" t="str">
        <f ca="1">IF(OR(ISBLANK($I21),$I21&lt;=0),"",IF(Course!$C14=3,$I21,""))</f>
        <v/>
      </c>
      <c r="V21" s="17">
        <f ca="1">IF(OR(ISBLANK($D21),$D21&lt;=0),"",IF(Course!$C14=4,$D21,""))</f>
        <v>6</v>
      </c>
      <c r="W21" s="17">
        <f ca="1">IF(OR(ISBLANK($I21),$I21&lt;=0),"",IF(Course!$C14=4,$I21,""))</f>
        <v>6</v>
      </c>
      <c r="X21" s="17" t="str">
        <f ca="1">IF(OR(ISBLANK($D21),$D21&lt;=0),"",IF(Course!$C14=5,$D21,""))</f>
        <v/>
      </c>
      <c r="Y21" s="17" t="str">
        <f ca="1">IF(OR(ISBLANK($I21),$I21&lt;=0),"",IF(Course!$C14=5,$I21,""))</f>
        <v/>
      </c>
    </row>
    <row r="22" spans="2:25" ht="14.4" x14ac:dyDescent="0.3">
      <c r="B22" s="2">
        <v>12</v>
      </c>
      <c r="C22" s="17">
        <f t="shared" ca="1" si="0"/>
        <v>1</v>
      </c>
      <c r="D22" s="17">
        <f t="shared" ca="1" si="1"/>
        <v>9</v>
      </c>
      <c r="E22" s="17">
        <f t="shared" ca="1" si="2"/>
        <v>8</v>
      </c>
      <c r="F22" s="17">
        <f ca="1">IF(D22-Course!$C15&gt;2,Course!$C15+2,D22)</f>
        <v>6</v>
      </c>
      <c r="G22" s="2">
        <f t="shared" ca="1" si="3"/>
        <v>0</v>
      </c>
      <c r="H22" s="17">
        <f ca="1">2+VLOOKUP($B22,Course!$A$3:$D$21,3,FALSE)-E22</f>
        <v>-2</v>
      </c>
      <c r="I22" s="17">
        <f t="shared" ca="1" si="4"/>
        <v>9</v>
      </c>
      <c r="J22" s="17">
        <f t="shared" ca="1" si="5"/>
        <v>8</v>
      </c>
      <c r="K22" s="17">
        <f ca="1">IF(I22-Course!$C15&gt;2,Course!$C15+2,I22)</f>
        <v>6</v>
      </c>
      <c r="L22" s="17"/>
      <c r="M22" s="17"/>
      <c r="N22" s="17" t="str">
        <f>INDEX(IF($G$5='Captain''s Cup'!$A$1,LeftTeam,RightTeam),IF((MOD(B22-1,$G$6)+1)&gt;=$I$7,MOD(B22-1,$G$6)+2,MOD(B22-1,$G$6)+1))</f>
        <v>Alan</v>
      </c>
      <c r="O22" s="17">
        <f>Course!C15</f>
        <v>4</v>
      </c>
      <c r="P22" s="17"/>
      <c r="Q22" s="2">
        <f t="shared" ca="1" si="6"/>
        <v>0</v>
      </c>
      <c r="R22" s="17">
        <f ca="1">2+VLOOKUP($B22,Course!$A$3:$D$21,3,FALSE)-J22</f>
        <v>-2</v>
      </c>
      <c r="S22" s="17"/>
      <c r="T22" s="17" t="str">
        <f ca="1">IF(OR(ISBLANK($D22),$D22&lt;=0),"",IF(Course!$C15=3,$D22,""))</f>
        <v/>
      </c>
      <c r="U22" s="17" t="str">
        <f ca="1">IF(OR(ISBLANK($I22),$I22&lt;=0),"",IF(Course!$C15=3,$I22,""))</f>
        <v/>
      </c>
      <c r="V22" s="17">
        <f ca="1">IF(OR(ISBLANK($D22),$D22&lt;=0),"",IF(Course!$C15=4,$D22,""))</f>
        <v>9</v>
      </c>
      <c r="W22" s="17">
        <f ca="1">IF(OR(ISBLANK($I22),$I22&lt;=0),"",IF(Course!$C15=4,$I22,""))</f>
        <v>9</v>
      </c>
      <c r="X22" s="17" t="str">
        <f ca="1">IF(OR(ISBLANK($D22),$D22&lt;=0),"",IF(Course!$C15=5,$D22,""))</f>
        <v/>
      </c>
      <c r="Y22" s="17" t="str">
        <f ca="1">IF(OR(ISBLANK($I22),$I22&lt;=0),"",IF(Course!$C15=5,$I22,""))</f>
        <v/>
      </c>
    </row>
    <row r="23" spans="2:25" ht="14.4" x14ac:dyDescent="0.3">
      <c r="B23" s="2">
        <v>13</v>
      </c>
      <c r="C23" s="17">
        <f t="shared" ca="1" si="0"/>
        <v>1</v>
      </c>
      <c r="D23" s="17">
        <f t="shared" ca="1" si="1"/>
        <v>4</v>
      </c>
      <c r="E23" s="17">
        <f t="shared" ca="1" si="2"/>
        <v>3</v>
      </c>
      <c r="F23" s="17">
        <f ca="1">IF(D23-Course!$C16&gt;2,Course!$C16+2,D23)</f>
        <v>4</v>
      </c>
      <c r="G23" s="2">
        <f t="shared" ca="1" si="3"/>
        <v>2</v>
      </c>
      <c r="H23" s="17">
        <f ca="1">2+VLOOKUP($B23,Course!$A$3:$D$21,3,FALSE)-E23</f>
        <v>2</v>
      </c>
      <c r="I23" s="17">
        <f t="shared" ca="1" si="4"/>
        <v>4</v>
      </c>
      <c r="J23" s="17">
        <f t="shared" ca="1" si="5"/>
        <v>3</v>
      </c>
      <c r="K23" s="17">
        <f ca="1">IF(I23-Course!$C16&gt;2,Course!$C16+2,I23)</f>
        <v>4</v>
      </c>
      <c r="L23" s="17"/>
      <c r="M23" s="17"/>
      <c r="N23" s="17" t="str">
        <f>INDEX(IF($G$5='Captain''s Cup'!$A$1,LeftTeam,RightTeam),IF((MOD(B23-1,$G$6)+1)&gt;=$I$7,MOD(B23-1,$G$6)+2,MOD(B23-1,$G$6)+1))</f>
        <v>Aaron</v>
      </c>
      <c r="O23" s="17">
        <f>Course!C16</f>
        <v>3</v>
      </c>
      <c r="P23" s="17"/>
      <c r="Q23" s="2">
        <f t="shared" ca="1" si="6"/>
        <v>2</v>
      </c>
      <c r="R23" s="17">
        <f ca="1">2+VLOOKUP($B23,Course!$A$3:$D$21,3,FALSE)-J23</f>
        <v>2</v>
      </c>
      <c r="S23" s="17"/>
      <c r="T23" s="17">
        <f ca="1">IF(OR(ISBLANK($D23),$D23&lt;=0),"",IF(Course!$C16=3,$D23,""))</f>
        <v>4</v>
      </c>
      <c r="U23" s="17">
        <f ca="1">IF(OR(ISBLANK($I23),$I23&lt;=0),"",IF(Course!$C16=3,$I23,""))</f>
        <v>4</v>
      </c>
      <c r="V23" s="17" t="str">
        <f ca="1">IF(OR(ISBLANK($D23),$D23&lt;=0),"",IF(Course!$C16=4,$D23,""))</f>
        <v/>
      </c>
      <c r="W23" s="17" t="str">
        <f ca="1">IF(OR(ISBLANK($I23),$I23&lt;=0),"",IF(Course!$C16=4,$I23,""))</f>
        <v/>
      </c>
      <c r="X23" s="17" t="str">
        <f ca="1">IF(OR(ISBLANK($D23),$D23&lt;=0),"",IF(Course!$C16=5,$D23,""))</f>
        <v/>
      </c>
      <c r="Y23" s="17" t="str">
        <f ca="1">IF(OR(ISBLANK($I23),$I23&lt;=0),"",IF(Course!$C16=5,$I23,""))</f>
        <v/>
      </c>
    </row>
    <row r="24" spans="2:25" ht="14.4" x14ac:dyDescent="0.3">
      <c r="B24" s="2">
        <v>14</v>
      </c>
      <c r="C24" s="17">
        <f t="shared" ca="1" si="0"/>
        <v>2</v>
      </c>
      <c r="D24" s="17">
        <f t="shared" ca="1" si="1"/>
        <v>4</v>
      </c>
      <c r="E24" s="17">
        <f t="shared" ca="1" si="2"/>
        <v>2</v>
      </c>
      <c r="F24" s="17">
        <f ca="1">IF(D24-Course!$C17&gt;2,Course!$C17+2,D24)</f>
        <v>4</v>
      </c>
      <c r="G24" s="2">
        <f t="shared" ca="1" si="3"/>
        <v>4</v>
      </c>
      <c r="H24" s="17">
        <f ca="1">2+VLOOKUP($B24,Course!$A$3:$D$21,3,FALSE)-E24</f>
        <v>4</v>
      </c>
      <c r="I24" s="17">
        <f t="shared" ca="1" si="4"/>
        <v>4</v>
      </c>
      <c r="J24" s="17">
        <f t="shared" ca="1" si="5"/>
        <v>2</v>
      </c>
      <c r="K24" s="17">
        <f ca="1">IF(I24-Course!$C17&gt;2,Course!$C17+2,I24)</f>
        <v>4</v>
      </c>
      <c r="L24" s="17"/>
      <c r="M24" s="17"/>
      <c r="N24" s="17" t="str">
        <f>INDEX(IF($G$5='Captain''s Cup'!$A$1,LeftTeam,RightTeam),IF((MOD(B24-1,$G$6)+1)&gt;=$I$7,MOD(B24-1,$G$6)+2,MOD(B24-1,$G$6)+1))</f>
        <v>Rich M</v>
      </c>
      <c r="O24" s="17">
        <f>Course!C17</f>
        <v>4</v>
      </c>
      <c r="P24" s="17"/>
      <c r="Q24" s="2">
        <f t="shared" ca="1" si="6"/>
        <v>4</v>
      </c>
      <c r="R24" s="17">
        <f ca="1">2+VLOOKUP($B24,Course!$A$3:$D$21,3,FALSE)-J24</f>
        <v>4</v>
      </c>
      <c r="S24" s="17"/>
      <c r="T24" s="17" t="str">
        <f ca="1">IF(OR(ISBLANK($D24),$D24&lt;=0),"",IF(Course!$C17=3,$D24,""))</f>
        <v/>
      </c>
      <c r="U24" s="17" t="str">
        <f ca="1">IF(OR(ISBLANK($I24),$I24&lt;=0),"",IF(Course!$C17=3,$I24,""))</f>
        <v/>
      </c>
      <c r="V24" s="17">
        <f ca="1">IF(OR(ISBLANK($D24),$D24&lt;=0),"",IF(Course!$C17=4,$D24,""))</f>
        <v>4</v>
      </c>
      <c r="W24" s="17">
        <f ca="1">IF(OR(ISBLANK($I24),$I24&lt;=0),"",IF(Course!$C17=4,$I24,""))</f>
        <v>4</v>
      </c>
      <c r="X24" s="17" t="str">
        <f ca="1">IF(OR(ISBLANK($D24),$D24&lt;=0),"",IF(Course!$C17=5,$D24,""))</f>
        <v/>
      </c>
      <c r="Y24" s="17" t="str">
        <f ca="1">IF(OR(ISBLANK($I24),$I24&lt;=0),"",IF(Course!$C17=5,$I24,""))</f>
        <v/>
      </c>
    </row>
    <row r="25" spans="2:25" ht="14.4" x14ac:dyDescent="0.3">
      <c r="B25" s="2">
        <v>15</v>
      </c>
      <c r="C25" s="17">
        <f t="shared" ca="1" si="0"/>
        <v>2</v>
      </c>
      <c r="D25" s="17">
        <f t="shared" ca="1" si="1"/>
        <v>6</v>
      </c>
      <c r="E25" s="17">
        <f t="shared" ca="1" si="2"/>
        <v>4</v>
      </c>
      <c r="F25" s="17">
        <f ca="1">IF(D25-Course!$C18&gt;2,Course!$C18+2,D25)</f>
        <v>6</v>
      </c>
      <c r="G25" s="2">
        <f t="shared" ca="1" si="3"/>
        <v>2</v>
      </c>
      <c r="H25" s="17">
        <f ca="1">2+VLOOKUP($B25,Course!$A$3:$D$21,3,FALSE)-E25</f>
        <v>2</v>
      </c>
      <c r="I25" s="17">
        <f t="shared" ca="1" si="4"/>
        <v>6</v>
      </c>
      <c r="J25" s="17">
        <f t="shared" ca="1" si="5"/>
        <v>4</v>
      </c>
      <c r="K25" s="17">
        <f ca="1">IF(I25-Course!$C18&gt;2,Course!$C18+2,I25)</f>
        <v>6</v>
      </c>
      <c r="L25" s="17"/>
      <c r="M25" s="17"/>
      <c r="N25" s="17" t="str">
        <f>INDEX(IF($G$5='Captain''s Cup'!$A$1,LeftTeam,RightTeam),IF((MOD(B25-1,$G$6)+1)&gt;=$I$7,MOD(B25-1,$G$6)+2,MOD(B25-1,$G$6)+1))</f>
        <v>Cormac</v>
      </c>
      <c r="O25" s="17">
        <f>Course!C18</f>
        <v>4</v>
      </c>
      <c r="P25" s="17"/>
      <c r="Q25" s="2">
        <f t="shared" ca="1" si="6"/>
        <v>2</v>
      </c>
      <c r="R25" s="17">
        <f ca="1">2+VLOOKUP($B25,Course!$A$3:$D$21,3,FALSE)-J25</f>
        <v>2</v>
      </c>
      <c r="S25" s="17"/>
      <c r="T25" s="17" t="str">
        <f ca="1">IF(OR(ISBLANK($D25),$D25&lt;=0),"",IF(Course!$C18=3,$D25,""))</f>
        <v/>
      </c>
      <c r="U25" s="17" t="str">
        <f ca="1">IF(OR(ISBLANK($I25),$I25&lt;=0),"",IF(Course!$C18=3,$I25,""))</f>
        <v/>
      </c>
      <c r="V25" s="17">
        <f ca="1">IF(OR(ISBLANK($D25),$D25&lt;=0),"",IF(Course!$C18=4,$D25,""))</f>
        <v>6</v>
      </c>
      <c r="W25" s="17">
        <f ca="1">IF(OR(ISBLANK($I25),$I25&lt;=0),"",IF(Course!$C18=4,$I25,""))</f>
        <v>6</v>
      </c>
      <c r="X25" s="17" t="str">
        <f ca="1">IF(OR(ISBLANK($D25),$D25&lt;=0),"",IF(Course!$C18=5,$D25,""))</f>
        <v/>
      </c>
      <c r="Y25" s="17" t="str">
        <f ca="1">IF(OR(ISBLANK($I25),$I25&lt;=0),"",IF(Course!$C18=5,$I25,""))</f>
        <v/>
      </c>
    </row>
    <row r="26" spans="2:25" ht="14.4" x14ac:dyDescent="0.3">
      <c r="B26" s="2">
        <v>16</v>
      </c>
      <c r="C26" s="17">
        <f t="shared" ca="1" si="0"/>
        <v>2</v>
      </c>
      <c r="D26" s="17">
        <f t="shared" ca="1" si="1"/>
        <v>8</v>
      </c>
      <c r="E26" s="17">
        <f t="shared" ca="1" si="2"/>
        <v>6</v>
      </c>
      <c r="F26" s="17">
        <f ca="1">IF(D26-Course!$C19&gt;2,Course!$C19+2,D26)</f>
        <v>6</v>
      </c>
      <c r="G26" s="2">
        <f t="shared" ca="1" si="3"/>
        <v>0</v>
      </c>
      <c r="H26" s="17">
        <f ca="1">2+VLOOKUP($B26,Course!$A$3:$D$21,3,FALSE)-E26</f>
        <v>0</v>
      </c>
      <c r="I26" s="17">
        <f t="shared" ca="1" si="4"/>
        <v>8</v>
      </c>
      <c r="J26" s="17">
        <f t="shared" ca="1" si="5"/>
        <v>6</v>
      </c>
      <c r="K26" s="17">
        <f ca="1">IF(I26-Course!$C19&gt;2,Course!$C19+2,I26)</f>
        <v>6</v>
      </c>
      <c r="L26" s="17"/>
      <c r="M26" s="17"/>
      <c r="N26" s="17" t="str">
        <f>INDEX(IF($G$5='Captain''s Cup'!$A$1,LeftTeam,RightTeam),IF((MOD(B26-1,$G$6)+1)&gt;=$I$7,MOD(B26-1,$G$6)+2,MOD(B26-1,$G$6)+1))</f>
        <v>Tom</v>
      </c>
      <c r="O26" s="17">
        <f>Course!C19</f>
        <v>4</v>
      </c>
      <c r="P26" s="17"/>
      <c r="Q26" s="2">
        <f t="shared" ca="1" si="6"/>
        <v>0</v>
      </c>
      <c r="R26" s="17">
        <f ca="1">2+VLOOKUP($B26,Course!$A$3:$D$21,3,FALSE)-J26</f>
        <v>0</v>
      </c>
      <c r="S26" s="17"/>
      <c r="T26" s="17" t="str">
        <f ca="1">IF(OR(ISBLANK($D26),$D26&lt;=0),"",IF(Course!$C19=3,$D26,""))</f>
        <v/>
      </c>
      <c r="U26" s="17" t="str">
        <f ca="1">IF(OR(ISBLANK($I26),$I26&lt;=0),"",IF(Course!$C19=3,$I26,""))</f>
        <v/>
      </c>
      <c r="V26" s="17">
        <f ca="1">IF(OR(ISBLANK($D26),$D26&lt;=0),"",IF(Course!$C19=4,$D26,""))</f>
        <v>8</v>
      </c>
      <c r="W26" s="17">
        <f ca="1">IF(OR(ISBLANK($I26),$I26&lt;=0),"",IF(Course!$C19=4,$I26,""))</f>
        <v>8</v>
      </c>
      <c r="X26" s="17" t="str">
        <f ca="1">IF(OR(ISBLANK($D26),$D26&lt;=0),"",IF(Course!$C19=5,$D26,""))</f>
        <v/>
      </c>
      <c r="Y26" s="17" t="str">
        <f ca="1">IF(OR(ISBLANK($I26),$I26&lt;=0),"",IF(Course!$C19=5,$I26,""))</f>
        <v/>
      </c>
    </row>
    <row r="27" spans="2:25" ht="14.4" x14ac:dyDescent="0.3">
      <c r="B27" s="2">
        <v>17</v>
      </c>
      <c r="C27" s="17">
        <f t="shared" ca="1" si="0"/>
        <v>1</v>
      </c>
      <c r="D27" s="17">
        <f t="shared" ca="1" si="1"/>
        <v>8</v>
      </c>
      <c r="E27" s="17">
        <f t="shared" ca="1" si="2"/>
        <v>7</v>
      </c>
      <c r="F27" s="17">
        <f ca="1">IF(D27-Course!$C20&gt;2,Course!$C20+2,D27)</f>
        <v>6</v>
      </c>
      <c r="G27" s="2">
        <f t="shared" ca="1" si="3"/>
        <v>0</v>
      </c>
      <c r="H27" s="17">
        <f ca="1">2+VLOOKUP($B27,Course!$A$3:$D$21,3,FALSE)-E27</f>
        <v>-1</v>
      </c>
      <c r="I27" s="17">
        <f t="shared" ca="1" si="4"/>
        <v>8</v>
      </c>
      <c r="J27" s="17">
        <f t="shared" ca="1" si="5"/>
        <v>7</v>
      </c>
      <c r="K27" s="17">
        <f ca="1">IF(I27-Course!$C20&gt;2,Course!$C20+2,I27)</f>
        <v>6</v>
      </c>
      <c r="L27" s="17"/>
      <c r="M27" s="17"/>
      <c r="N27" s="17" t="str">
        <f>INDEX(IF($G$5='Captain''s Cup'!$A$1,LeftTeam,RightTeam),IF((MOD(B27-1,$G$6)+1)&gt;=$I$7,MOD(B27-1,$G$6)+2,MOD(B27-1,$G$6)+1))</f>
        <v>Dermot</v>
      </c>
      <c r="O27" s="17">
        <f>Course!C20</f>
        <v>4</v>
      </c>
      <c r="P27" s="17"/>
      <c r="Q27" s="2">
        <f t="shared" ca="1" si="6"/>
        <v>0</v>
      </c>
      <c r="R27" s="17">
        <f ca="1">2+VLOOKUP($B27,Course!$A$3:$D$21,3,FALSE)-J27</f>
        <v>-1</v>
      </c>
      <c r="S27" s="17"/>
      <c r="T27" s="17" t="str">
        <f ca="1">IF(OR(ISBLANK($D27),$D27&lt;=0),"",IF(Course!$C20=3,$D27,""))</f>
        <v/>
      </c>
      <c r="U27" s="17" t="str">
        <f ca="1">IF(OR(ISBLANK($I27),$I27&lt;=0),"",IF(Course!$C20=3,$I27,""))</f>
        <v/>
      </c>
      <c r="V27" s="17">
        <f ca="1">IF(OR(ISBLANK($D27),$D27&lt;=0),"",IF(Course!$C20=4,$D27,""))</f>
        <v>8</v>
      </c>
      <c r="W27" s="17">
        <f ca="1">IF(OR(ISBLANK($I27),$I27&lt;=0),"",IF(Course!$C20=4,$I27,""))</f>
        <v>8</v>
      </c>
      <c r="X27" s="17" t="str">
        <f ca="1">IF(OR(ISBLANK($D27),$D27&lt;=0),"",IF(Course!$C20=5,$D27,""))</f>
        <v/>
      </c>
      <c r="Y27" s="17" t="str">
        <f ca="1">IF(OR(ISBLANK($I27),$I27&lt;=0),"",IF(Course!$C20=5,$I27,""))</f>
        <v/>
      </c>
    </row>
    <row r="28" spans="2:25" ht="14.4" x14ac:dyDescent="0.3">
      <c r="B28" s="2">
        <v>18</v>
      </c>
      <c r="C28" s="17">
        <f t="shared" ca="1" si="0"/>
        <v>2</v>
      </c>
      <c r="D28" s="17">
        <f t="shared" ca="1" si="1"/>
        <v>8</v>
      </c>
      <c r="E28" s="17">
        <f t="shared" ca="1" si="2"/>
        <v>6</v>
      </c>
      <c r="F28" s="17">
        <f ca="1">IF(D28-Course!$C21&gt;2,Course!$C21+2,D28)</f>
        <v>7</v>
      </c>
      <c r="G28" s="2">
        <f t="shared" ca="1" si="3"/>
        <v>1</v>
      </c>
      <c r="H28" s="17">
        <f ca="1">2+VLOOKUP($B28,Course!$A$3:$D$21,3,FALSE)-E28</f>
        <v>1</v>
      </c>
      <c r="I28" s="17">
        <f t="shared" ca="1" si="4"/>
        <v>8</v>
      </c>
      <c r="J28" s="17">
        <f t="shared" ca="1" si="5"/>
        <v>6</v>
      </c>
      <c r="K28" s="17">
        <f ca="1">IF(I28-Course!$C21&gt;2,Course!$C21+2,I28)</f>
        <v>7</v>
      </c>
      <c r="L28" s="17"/>
      <c r="M28" s="17"/>
      <c r="N28" s="17" t="str">
        <f>INDEX(IF($G$5='Captain''s Cup'!$A$1,LeftTeam,RightTeam),IF((MOD(B28-1,$G$6)+1)&gt;=$I$7,MOD(B28-1,$G$6)+2,MOD(B28-1,$G$6)+1))</f>
        <v>Alan</v>
      </c>
      <c r="O28" s="17">
        <f>Course!C21</f>
        <v>5</v>
      </c>
      <c r="P28" s="17"/>
      <c r="Q28" s="2">
        <f t="shared" ca="1" si="6"/>
        <v>1</v>
      </c>
      <c r="R28" s="17">
        <f ca="1">2+VLOOKUP($B28,Course!$A$3:$D$21,3,FALSE)-J28</f>
        <v>1</v>
      </c>
      <c r="S28" s="17"/>
      <c r="T28" s="17" t="str">
        <f ca="1">IF(OR(ISBLANK($D28),$D28&lt;=0),"",IF(Course!$C21=3,$D28,""))</f>
        <v/>
      </c>
      <c r="U28" s="17" t="str">
        <f ca="1">IF(OR(ISBLANK($I28),$I28&lt;=0),"",IF(Course!$C21=3,$I28,""))</f>
        <v/>
      </c>
      <c r="V28" s="17" t="str">
        <f ca="1">IF(OR(ISBLANK($D28),$D28&lt;=0),"",IF(Course!$C21=4,$D28,""))</f>
        <v/>
      </c>
      <c r="W28" s="17" t="str">
        <f ca="1">IF(OR(ISBLANK($I28),$I28&lt;=0),"",IF(Course!$C21=4,$I28,""))</f>
        <v/>
      </c>
      <c r="X28" s="17">
        <f ca="1">IF(OR(ISBLANK($D28),$D28&lt;=0),"",IF(Course!$C21=5,$D28,""))</f>
        <v>8</v>
      </c>
      <c r="Y28" s="17">
        <f ca="1">IF(OR(ISBLANK($I28),$I28&lt;=0),"",IF(Course!$C21=5,$I28,""))</f>
        <v>8</v>
      </c>
    </row>
    <row r="29" spans="2:25" ht="14.4" x14ac:dyDescent="0.3">
      <c r="B29" s="41" t="s">
        <v>2</v>
      </c>
      <c r="C29" s="42"/>
      <c r="D29" s="42">
        <f ca="1">SUM(D11:D28)</f>
        <v>114</v>
      </c>
      <c r="E29" s="42"/>
      <c r="F29" s="42">
        <f ca="1">SUM(F11:F28)</f>
        <v>97</v>
      </c>
      <c r="G29" s="41">
        <f t="shared" ref="G29:R29" ca="1" si="7">SUM(G11:G28)</f>
        <v>25</v>
      </c>
      <c r="H29" s="42">
        <f t="shared" ca="1" si="7"/>
        <v>19</v>
      </c>
      <c r="I29" s="42">
        <f t="shared" ca="1" si="7"/>
        <v>114</v>
      </c>
      <c r="J29" s="42">
        <f t="shared" ca="1" si="7"/>
        <v>87</v>
      </c>
      <c r="K29" s="42">
        <f t="shared" ca="1" si="7"/>
        <v>97</v>
      </c>
      <c r="L29" s="42"/>
      <c r="M29" s="42"/>
      <c r="N29" s="42"/>
      <c r="O29" s="42"/>
      <c r="P29" s="42"/>
      <c r="Q29" s="41">
        <f t="shared" ca="1" si="7"/>
        <v>25</v>
      </c>
      <c r="R29" s="42">
        <f t="shared" ca="1" si="7"/>
        <v>19</v>
      </c>
      <c r="S29" s="42"/>
      <c r="T29" s="17" t="str">
        <f ca="1">IF(OR(ISBLANK($D29),$D29&lt;=0),"",IF(Course!$C22=3,$D29,""))</f>
        <v/>
      </c>
      <c r="U29" s="17" t="str">
        <f ca="1">IF(OR(ISBLANK($I29),$I29&lt;=0),"",IF(Course!$C22=3,$I29,""))</f>
        <v/>
      </c>
      <c r="V29" s="17" t="str">
        <f ca="1">IF(OR(ISBLANK($D29),$D29&lt;=0),"",IF(Course!$C22=4,$D29,""))</f>
        <v/>
      </c>
      <c r="W29" s="17" t="str">
        <f ca="1">IF(OR(ISBLANK($I29),$I29&lt;=0),"",IF(Course!$C22=4,$I29,""))</f>
        <v/>
      </c>
      <c r="X29" s="17" t="str">
        <f ca="1">IF(OR(ISBLANK($D29),$D29&lt;=0),"",IF(Course!$C22=5,$D29,""))</f>
        <v/>
      </c>
      <c r="Y29" s="17" t="str">
        <f ca="1">IF(OR(ISBLANK($I29),$I29&lt;=0),"",IF(Course!$C22=5,$I29,""))</f>
        <v/>
      </c>
    </row>
    <row r="30" spans="2:25" ht="14.4" hidden="1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 ca="1">Q29+G29</f>
        <v>50</v>
      </c>
      <c r="R30" s="41">
        <f ca="1">R29+H29</f>
        <v>38</v>
      </c>
      <c r="S30" s="41">
        <f ca="1">Q30+R30/1000</f>
        <v>50.037999999999997</v>
      </c>
      <c r="T30" s="41"/>
      <c r="U30" s="41">
        <f ca="1">AVERAGE(T11:U29)</f>
        <v>4.5</v>
      </c>
      <c r="V30" s="41"/>
      <c r="W30" s="41">
        <f t="shared" ref="W30:Y30" ca="1" si="8">AVERAGE(V11:W29)</f>
        <v>6.916666666666667</v>
      </c>
      <c r="X30" s="41"/>
      <c r="Y30" s="41">
        <f t="shared" ca="1" si="8"/>
        <v>6.5</v>
      </c>
    </row>
    <row r="31" spans="2:25" ht="14.4" hidden="1" x14ac:dyDescent="0.3">
      <c r="B31" s="38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/>
      <c r="R31" s="39"/>
      <c r="S31" s="39"/>
      <c r="T31" s="39"/>
      <c r="U31" s="39"/>
      <c r="V31" s="39"/>
      <c r="W31" s="39"/>
      <c r="X31" s="39"/>
      <c r="Y31" s="39"/>
    </row>
    <row r="32" spans="2:25" ht="14.4" hidden="1" x14ac:dyDescent="0.3">
      <c r="B32" s="38" t="s">
        <v>82</v>
      </c>
      <c r="C32" s="38"/>
      <c r="D32" s="38"/>
      <c r="E32" s="38"/>
      <c r="F32" s="38"/>
      <c r="G32" s="38">
        <f ca="1">F29-Course!C25</f>
        <v>29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 ca="1">K29-Course!C25</f>
        <v>29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V8:W8"/>
    <mergeCell ref="X8:Y8"/>
    <mergeCell ref="B9:B10"/>
    <mergeCell ref="C9:C10"/>
    <mergeCell ref="D9:H9"/>
    <mergeCell ref="I9:R9"/>
    <mergeCell ref="T8:U8"/>
    <mergeCell ref="B2:R2"/>
    <mergeCell ref="B3:R3"/>
    <mergeCell ref="B6:D6"/>
    <mergeCell ref="D8:H8"/>
    <mergeCell ref="I8:R8"/>
    <mergeCell ref="B5:D5"/>
    <mergeCell ref="B7:D7"/>
  </mergeCells>
  <dataValidations count="1">
    <dataValidation type="list" allowBlank="1" showInputMessage="1" showErrorMessage="1" sqref="G5" xr:uid="{00000000-0002-0000-1C00-000000000000}">
      <formula1>Teams</formula1>
    </dataValidation>
  </dataValidations>
  <pageMargins left="0.7" right="0.7" top="0.75" bottom="0.75" header="0.3" footer="0.3"/>
  <pageSetup paperSize="9" orientation="portrait" horizontalDpi="4294967292" verticalDpi="200" r:id="rId1"/>
  <headerFooter>
    <oddFooter>&amp;C&amp;1#&amp;"Arial"&amp;9&amp;K7C7C80Public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Sheet9"/>
  <dimension ref="A1:W30"/>
  <sheetViews>
    <sheetView zoomScaleNormal="100" workbookViewId="0">
      <selection activeCell="G6" sqref="G6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9.33203125" style="18" hidden="1" customWidth="1"/>
    <col min="5" max="5" width="24.33203125" style="18" customWidth="1"/>
    <col min="6" max="6" width="9.3320312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1" width="18.5546875" style="18" customWidth="1"/>
    <col min="12" max="12" width="15.44140625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8.88671875" style="18" hidden="1" customWidth="1"/>
    <col min="19" max="19" width="12.109375" style="18" customWidth="1"/>
    <col min="20" max="20" width="0" style="18" hidden="1" customWidth="1"/>
    <col min="21" max="21" width="18.5546875" style="18" hidden="1" customWidth="1"/>
    <col min="22" max="22" width="15.44140625" style="18" hidden="1" customWidth="1"/>
    <col min="23" max="23" width="0.6640625" style="18" customWidth="1"/>
    <col min="24" max="16384" width="9.109375" style="18" hidden="1"/>
  </cols>
  <sheetData>
    <row r="1" spans="2:23" ht="3.75" customHeight="1" x14ac:dyDescent="0.3"/>
    <row r="2" spans="2:23" ht="23.4" x14ac:dyDescent="0.3">
      <c r="B2" s="244" t="str">
        <f ca="1">MID(CELL("filename",B2),FIND("]",CELL("filename",B2))+1,255)</f>
        <v>Alan &amp; Casper</v>
      </c>
      <c r="C2" s="245"/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5"/>
      <c r="O2" s="245"/>
      <c r="P2" s="245"/>
      <c r="Q2" s="245"/>
      <c r="R2" s="245"/>
      <c r="S2" s="245"/>
      <c r="T2" s="245"/>
      <c r="U2" s="245"/>
      <c r="V2" s="246"/>
    </row>
    <row r="3" spans="2:23" ht="14.4" x14ac:dyDescent="0.3">
      <c r="B3" s="247" t="str">
        <f>C5&amp;" &amp; "&amp;C6</f>
        <v>Alan &amp; Casper</v>
      </c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88"/>
    </row>
    <row r="4" spans="2:23" ht="14.4" x14ac:dyDescent="0.3">
      <c r="E4" s="249"/>
      <c r="F4" s="249"/>
      <c r="H4" s="17"/>
      <c r="K4" s="17"/>
    </row>
    <row r="5" spans="2:23" ht="14.4" x14ac:dyDescent="0.3">
      <c r="B5" s="20" t="s">
        <v>34</v>
      </c>
      <c r="C5" s="250" t="s">
        <v>13</v>
      </c>
      <c r="D5" s="250"/>
      <c r="E5" s="242" t="e">
        <f>N/A</f>
        <v>#NAME?</v>
      </c>
      <c r="F5" s="243"/>
      <c r="G5" s="98">
        <f ca="1">INDIRECT("'"&amp;C5&amp;"'!G5")</f>
        <v>24</v>
      </c>
    </row>
    <row r="6" spans="2:23" ht="14.4" x14ac:dyDescent="0.3">
      <c r="B6" s="21" t="s">
        <v>35</v>
      </c>
      <c r="C6" s="241" t="s">
        <v>97</v>
      </c>
      <c r="D6" s="241"/>
      <c r="E6" s="242" t="e">
        <f>N/A</f>
        <v>#NAME?</v>
      </c>
      <c r="F6" s="243"/>
    </row>
    <row r="7" spans="2:23" ht="14.4" x14ac:dyDescent="0.3"/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19"/>
    </row>
    <row r="9" spans="2:23" ht="14.4" x14ac:dyDescent="0.3">
      <c r="B9" s="254"/>
      <c r="C9" s="259" t="str">
        <f>IF(ISBLANK($C$5),"",$C$5&amp;"'s Score")</f>
        <v>Alan's Score</v>
      </c>
      <c r="D9" s="260"/>
      <c r="E9" s="259" t="str">
        <f>IF(ISBLANK($C$6),"",$C$6&amp;"'s Score")</f>
        <v>Casper's Score</v>
      </c>
      <c r="F9" s="260"/>
      <c r="G9" s="259" t="s">
        <v>36</v>
      </c>
      <c r="H9" s="261"/>
      <c r="I9" s="261"/>
      <c r="J9" s="261"/>
      <c r="K9" s="259" t="s">
        <v>37</v>
      </c>
      <c r="L9" s="263" t="s">
        <v>77</v>
      </c>
      <c r="M9" s="259" t="str">
        <f>IF(ISBLANK($C$5),"",$C$5&amp;"'s Score")</f>
        <v>Alan's Score</v>
      </c>
      <c r="N9" s="260"/>
      <c r="O9" s="259" t="str">
        <f>IF(ISBLANK($C$6),"",$C$6&amp;"'s Score")</f>
        <v>Casper's Score</v>
      </c>
      <c r="P9" s="260"/>
      <c r="Q9" s="259" t="s">
        <v>36</v>
      </c>
      <c r="R9" s="261"/>
      <c r="S9" s="261"/>
      <c r="T9" s="261"/>
      <c r="U9" s="259" t="s">
        <v>37</v>
      </c>
      <c r="V9" s="263" t="s">
        <v>77</v>
      </c>
      <c r="W9" s="19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2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2"/>
      <c r="V10" s="264"/>
    </row>
    <row r="11" spans="2:23" ht="14.4" x14ac:dyDescent="0.3">
      <c r="B11" s="26">
        <v>1</v>
      </c>
      <c r="C11" s="27">
        <f ca="1">IFERROR(INDIRECT("'"&amp;$C$5&amp;"'!G"&amp;($B11+10)),"")</f>
        <v>2</v>
      </c>
      <c r="D11" s="27">
        <f ca="1">IFERROR(INDIRECT("'"&amp;$C$5&amp;"'!H"&amp;($B11+10)),"")</f>
        <v>2</v>
      </c>
      <c r="E11" s="27">
        <f ca="1">IFERROR(INDIRECT("'"&amp;$C$6&amp;"'!G"&amp;($B11+10)),"")</f>
        <v>0</v>
      </c>
      <c r="F11" s="27">
        <f ca="1">IFERROR(INDIRECT("'"&amp;$C$6&amp;"'!H"&amp;($B11+10)),"")</f>
        <v>0</v>
      </c>
      <c r="G11" s="28">
        <f ca="1">IFERROR((IF(C11=E11,C11,IF(C11&gt;E11,C11,E11))),"")</f>
        <v>2</v>
      </c>
      <c r="H11" s="28">
        <f ca="1">IFERROR((IF(D11=F11,D11,IF(D11&gt;F11,D11,F11))),"")</f>
        <v>2</v>
      </c>
      <c r="I11" s="28">
        <f ca="1">E11+C11</f>
        <v>2</v>
      </c>
      <c r="J11" s="28">
        <f ca="1">F11+D11</f>
        <v>2</v>
      </c>
      <c r="K11" s="27" t="str">
        <f ca="1">IF(AND(C11="",E11=""),"",IF(C11=E11,"Draw",IF(C11&lt;E11,$C$5,$C$6)))</f>
        <v>Casper</v>
      </c>
      <c r="L11" s="27" t="str">
        <f ca="1">IF(AND(D11="",F11=""),"",IF(D11=F11,"Draw",IF(D11&lt;F11,$C$5,$C$6)))</f>
        <v>Casper</v>
      </c>
      <c r="M11" s="27">
        <f ca="1">IFERROR(INDIRECT("'"&amp;$C$5&amp;"'!Q"&amp;($B11+10)),"")</f>
        <v>1</v>
      </c>
      <c r="N11" s="27">
        <f ca="1">IFERROR(INDIRECT("'"&amp;$C$5&amp;"'!R"&amp;($B11+10)),"")</f>
        <v>1</v>
      </c>
      <c r="O11" s="27">
        <f ca="1">IFERROR(INDIRECT("'"&amp;$C$6&amp;"'!Q"&amp;($B11+10)),"")</f>
        <v>1</v>
      </c>
      <c r="P11" s="27">
        <f ca="1">IFERROR(INDIRECT("'"&amp;$C$6&amp;"'!R"&amp;($B11+10)),"")</f>
        <v>1</v>
      </c>
      <c r="Q11" s="28">
        <f ca="1">IFERROR((IF(M11=O11,M11,IF(M11&gt;O11,M11,O11))),"")</f>
        <v>1</v>
      </c>
      <c r="R11" s="28">
        <f ca="1">IFERROR((IF(N11=P11,N11,IF(N11&gt;P11,N11,P11))),"")</f>
        <v>1</v>
      </c>
      <c r="S11" s="28">
        <f ca="1">O11+M11</f>
        <v>2</v>
      </c>
      <c r="T11" s="28">
        <f ca="1">P11+N11</f>
        <v>2</v>
      </c>
      <c r="U11" s="27" t="str">
        <f ca="1">IF(AND(M11="",O11=""),"",IF(M11=O11,"Draw",IF(M11&lt;O11,$C$5,$C$6)))</f>
        <v>Draw</v>
      </c>
      <c r="V11" s="27" t="str">
        <f ca="1">IF(AND(N11="",P11=""),"",IF(N11=P11,"Draw",IF(N11&lt;P11,$C$5,$C$6)))</f>
        <v>Draw</v>
      </c>
    </row>
    <row r="12" spans="2:23" ht="14.4" x14ac:dyDescent="0.3">
      <c r="B12" s="26">
        <v>2</v>
      </c>
      <c r="C12" s="27">
        <f t="shared" ref="C12:C28" ca="1" si="0">IFERROR(INDIRECT("'"&amp;$C$5&amp;"'!G"&amp;($B12+10)),"")</f>
        <v>1</v>
      </c>
      <c r="D12" s="27">
        <f t="shared" ref="D12:D28" ca="1" si="1">IFERROR(INDIRECT("'"&amp;$C$5&amp;"'!H"&amp;($B12+10)),"")</f>
        <v>1</v>
      </c>
      <c r="E12" s="27">
        <f t="shared" ref="E12:E28" ca="1" si="2">IFERROR(INDIRECT("'"&amp;$C$6&amp;"'!G"&amp;($B12+10)),"")</f>
        <v>4</v>
      </c>
      <c r="F12" s="27">
        <f t="shared" ref="F12:F28" ca="1" si="3">IFERROR(INDIRECT("'"&amp;$C$6&amp;"'!H"&amp;($B12+10)),"")</f>
        <v>4</v>
      </c>
      <c r="G12" s="28">
        <f t="shared" ref="G12:H28" ca="1" si="4">IFERROR((IF(C12=E12,C12,IF(C12&gt;E12,C12,E12))),"")</f>
        <v>4</v>
      </c>
      <c r="H12" s="28">
        <f t="shared" ca="1" si="4"/>
        <v>4</v>
      </c>
      <c r="I12" s="27">
        <f t="shared" ref="I12:J28" ca="1" si="5">E12+C12</f>
        <v>5</v>
      </c>
      <c r="J12" s="28">
        <f t="shared" ca="1" si="5"/>
        <v>5</v>
      </c>
      <c r="K12" s="27" t="str">
        <f t="shared" ref="K12:L28" ca="1" si="6">IF(AND(C12="",E12=""),"",IF(C12=E12,"Draw",IF(C12&lt;E12,$C$5,$C$6)))</f>
        <v>Alan</v>
      </c>
      <c r="L12" s="27" t="str">
        <f t="shared" ca="1" si="6"/>
        <v>Alan</v>
      </c>
      <c r="M12" s="27">
        <f t="shared" ref="M12:M28" ca="1" si="7">IFERROR(INDIRECT("'"&amp;$C$5&amp;"'!Q"&amp;($B12+10)),"")</f>
        <v>1</v>
      </c>
      <c r="N12" s="27">
        <f t="shared" ref="N12:N28" ca="1" si="8">IFERROR(INDIRECT("'"&amp;$C$5&amp;"'!R"&amp;($B12+10)),"")</f>
        <v>1</v>
      </c>
      <c r="O12" s="27">
        <f t="shared" ref="O12:O28" ca="1" si="9">IFERROR(INDIRECT("'"&amp;$C$6&amp;"'!Q"&amp;($B12+10)),"")</f>
        <v>3</v>
      </c>
      <c r="P12" s="27">
        <f t="shared" ref="P12:P28" ca="1" si="10">IFERROR(INDIRECT("'"&amp;$C$6&amp;"'!R"&amp;($B12+10)),"")</f>
        <v>3</v>
      </c>
      <c r="Q12" s="28">
        <f t="shared" ref="Q12:R28" ca="1" si="11">IFERROR((IF(M12=O12,M12,IF(M12&gt;O12,M12,O12))),"")</f>
        <v>3</v>
      </c>
      <c r="R12" s="28">
        <f t="shared" ca="1" si="11"/>
        <v>3</v>
      </c>
      <c r="S12" s="28">
        <f t="shared" ref="S12:T28" ca="1" si="12">O12+M12</f>
        <v>4</v>
      </c>
      <c r="T12" s="28">
        <f t="shared" ca="1" si="12"/>
        <v>4</v>
      </c>
      <c r="U12" s="27" t="str">
        <f t="shared" ref="U12:V28" ca="1" si="13">IF(AND(M12="",O12=""),"",IF(M12=O12,"Draw",IF(M12&lt;O12,$C$5,$C$6)))</f>
        <v>Alan</v>
      </c>
      <c r="V12" s="27" t="str">
        <f t="shared" ca="1" si="13"/>
        <v>Alan</v>
      </c>
    </row>
    <row r="13" spans="2:23" ht="14.4" x14ac:dyDescent="0.3">
      <c r="B13" s="26">
        <v>3</v>
      </c>
      <c r="C13" s="27">
        <f t="shared" ca="1" si="0"/>
        <v>1</v>
      </c>
      <c r="D13" s="27">
        <f t="shared" ca="1" si="1"/>
        <v>1</v>
      </c>
      <c r="E13" s="27">
        <f t="shared" ca="1" si="2"/>
        <v>2</v>
      </c>
      <c r="F13" s="27">
        <f t="shared" ca="1" si="3"/>
        <v>2</v>
      </c>
      <c r="G13" s="28">
        <f t="shared" ca="1" si="4"/>
        <v>2</v>
      </c>
      <c r="H13" s="28">
        <f t="shared" ca="1" si="4"/>
        <v>2</v>
      </c>
      <c r="I13" s="27">
        <f t="shared" ca="1" si="5"/>
        <v>3</v>
      </c>
      <c r="J13" s="28">
        <f t="shared" ca="1" si="5"/>
        <v>3</v>
      </c>
      <c r="K13" s="27" t="str">
        <f t="shared" ca="1" si="6"/>
        <v>Alan</v>
      </c>
      <c r="L13" s="27" t="str">
        <f t="shared" ca="1" si="6"/>
        <v>Alan</v>
      </c>
      <c r="M13" s="27">
        <f t="shared" ca="1" si="7"/>
        <v>1</v>
      </c>
      <c r="N13" s="27">
        <f t="shared" ca="1" si="8"/>
        <v>1</v>
      </c>
      <c r="O13" s="27">
        <f t="shared" ca="1" si="9"/>
        <v>1</v>
      </c>
      <c r="P13" s="27">
        <f t="shared" ca="1" si="10"/>
        <v>1</v>
      </c>
      <c r="Q13" s="28">
        <f t="shared" ca="1" si="11"/>
        <v>1</v>
      </c>
      <c r="R13" s="28">
        <f t="shared" ca="1" si="11"/>
        <v>1</v>
      </c>
      <c r="S13" s="28">
        <f t="shared" ca="1" si="12"/>
        <v>2</v>
      </c>
      <c r="T13" s="28">
        <f t="shared" ca="1" si="12"/>
        <v>2</v>
      </c>
      <c r="U13" s="27" t="str">
        <f t="shared" ca="1" si="13"/>
        <v>Draw</v>
      </c>
      <c r="V13" s="27" t="str">
        <f t="shared" ca="1" si="13"/>
        <v>Draw</v>
      </c>
    </row>
    <row r="14" spans="2:23" ht="14.4" x14ac:dyDescent="0.3">
      <c r="B14" s="26">
        <v>4</v>
      </c>
      <c r="C14" s="27">
        <f t="shared" ca="1" si="0"/>
        <v>2</v>
      </c>
      <c r="D14" s="27">
        <f t="shared" ca="1" si="1"/>
        <v>2</v>
      </c>
      <c r="E14" s="27">
        <f t="shared" ca="1" si="2"/>
        <v>2</v>
      </c>
      <c r="F14" s="27">
        <f t="shared" ca="1" si="3"/>
        <v>2</v>
      </c>
      <c r="G14" s="28">
        <f t="shared" ca="1" si="4"/>
        <v>2</v>
      </c>
      <c r="H14" s="28">
        <f t="shared" ca="1" si="4"/>
        <v>2</v>
      </c>
      <c r="I14" s="27">
        <f t="shared" ca="1" si="5"/>
        <v>4</v>
      </c>
      <c r="J14" s="28">
        <f t="shared" ca="1" si="5"/>
        <v>4</v>
      </c>
      <c r="K14" s="27" t="str">
        <f t="shared" ca="1" si="6"/>
        <v>Draw</v>
      </c>
      <c r="L14" s="27" t="str">
        <f t="shared" ca="1" si="6"/>
        <v>Draw</v>
      </c>
      <c r="M14" s="27">
        <f t="shared" ca="1" si="7"/>
        <v>2</v>
      </c>
      <c r="N14" s="27">
        <f t="shared" ca="1" si="8"/>
        <v>2</v>
      </c>
      <c r="O14" s="27">
        <f t="shared" ca="1" si="9"/>
        <v>3</v>
      </c>
      <c r="P14" s="27">
        <f t="shared" ca="1" si="10"/>
        <v>3</v>
      </c>
      <c r="Q14" s="28">
        <f t="shared" ca="1" si="11"/>
        <v>3</v>
      </c>
      <c r="R14" s="28">
        <f t="shared" ca="1" si="11"/>
        <v>3</v>
      </c>
      <c r="S14" s="28">
        <f t="shared" ca="1" si="12"/>
        <v>5</v>
      </c>
      <c r="T14" s="28">
        <f t="shared" ca="1" si="12"/>
        <v>5</v>
      </c>
      <c r="U14" s="27" t="str">
        <f t="shared" ca="1" si="13"/>
        <v>Alan</v>
      </c>
      <c r="V14" s="27" t="str">
        <f t="shared" ca="1" si="13"/>
        <v>Alan</v>
      </c>
    </row>
    <row r="15" spans="2:23" ht="14.4" x14ac:dyDescent="0.3">
      <c r="B15" s="26">
        <v>5</v>
      </c>
      <c r="C15" s="27">
        <f t="shared" ca="1" si="0"/>
        <v>0</v>
      </c>
      <c r="D15" s="27">
        <f t="shared" ca="1" si="1"/>
        <v>-1</v>
      </c>
      <c r="E15" s="27">
        <f t="shared" ca="1" si="2"/>
        <v>3</v>
      </c>
      <c r="F15" s="27">
        <f t="shared" ca="1" si="3"/>
        <v>3</v>
      </c>
      <c r="G15" s="28">
        <f t="shared" ca="1" si="4"/>
        <v>3</v>
      </c>
      <c r="H15" s="28">
        <f t="shared" ca="1" si="4"/>
        <v>3</v>
      </c>
      <c r="I15" s="27">
        <f t="shared" ca="1" si="5"/>
        <v>3</v>
      </c>
      <c r="J15" s="28">
        <f t="shared" ca="1" si="5"/>
        <v>2</v>
      </c>
      <c r="K15" s="27" t="str">
        <f t="shared" ca="1" si="6"/>
        <v>Alan</v>
      </c>
      <c r="L15" s="27" t="str">
        <f t="shared" ca="1" si="6"/>
        <v>Alan</v>
      </c>
      <c r="M15" s="27">
        <f t="shared" ca="1" si="7"/>
        <v>2</v>
      </c>
      <c r="N15" s="27">
        <f t="shared" ca="1" si="8"/>
        <v>2</v>
      </c>
      <c r="O15" s="27">
        <f t="shared" ca="1" si="9"/>
        <v>0</v>
      </c>
      <c r="P15" s="27">
        <f t="shared" ca="1" si="10"/>
        <v>0</v>
      </c>
      <c r="Q15" s="28">
        <f t="shared" ca="1" si="11"/>
        <v>2</v>
      </c>
      <c r="R15" s="28">
        <f t="shared" ca="1" si="11"/>
        <v>2</v>
      </c>
      <c r="S15" s="28">
        <f t="shared" ca="1" si="12"/>
        <v>2</v>
      </c>
      <c r="T15" s="28">
        <f t="shared" ca="1" si="12"/>
        <v>2</v>
      </c>
      <c r="U15" s="27" t="str">
        <f t="shared" ca="1" si="13"/>
        <v>Casper</v>
      </c>
      <c r="V15" s="27" t="str">
        <f t="shared" ca="1" si="13"/>
        <v>Casper</v>
      </c>
    </row>
    <row r="16" spans="2:23" ht="14.4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2</v>
      </c>
      <c r="F16" s="27">
        <f t="shared" ca="1" si="3"/>
        <v>2</v>
      </c>
      <c r="G16" s="28">
        <f t="shared" ca="1" si="4"/>
        <v>2</v>
      </c>
      <c r="H16" s="28">
        <f t="shared" ca="1" si="4"/>
        <v>2</v>
      </c>
      <c r="I16" s="27">
        <f t="shared" ca="1" si="5"/>
        <v>4</v>
      </c>
      <c r="J16" s="28">
        <f t="shared" ca="1" si="5"/>
        <v>4</v>
      </c>
      <c r="K16" s="27" t="str">
        <f t="shared" ca="1" si="6"/>
        <v>Draw</v>
      </c>
      <c r="L16" s="27" t="str">
        <f t="shared" ca="1" si="6"/>
        <v>Draw</v>
      </c>
      <c r="M16" s="27">
        <f t="shared" ca="1" si="7"/>
        <v>1</v>
      </c>
      <c r="N16" s="27">
        <f t="shared" ca="1" si="8"/>
        <v>1</v>
      </c>
      <c r="O16" s="27">
        <f t="shared" ca="1" si="9"/>
        <v>1</v>
      </c>
      <c r="P16" s="27">
        <f t="shared" ca="1" si="10"/>
        <v>1</v>
      </c>
      <c r="Q16" s="28">
        <f t="shared" ca="1" si="11"/>
        <v>1</v>
      </c>
      <c r="R16" s="28">
        <f t="shared" ca="1" si="11"/>
        <v>1</v>
      </c>
      <c r="S16" s="28">
        <f t="shared" ca="1" si="12"/>
        <v>2</v>
      </c>
      <c r="T16" s="28">
        <f t="shared" ca="1" si="12"/>
        <v>2</v>
      </c>
      <c r="U16" s="27" t="str">
        <f t="shared" ca="1" si="13"/>
        <v>Draw</v>
      </c>
      <c r="V16" s="27" t="str">
        <f t="shared" ca="1" si="13"/>
        <v>Draw</v>
      </c>
    </row>
    <row r="17" spans="2:22" ht="14.4" x14ac:dyDescent="0.3">
      <c r="B17" s="26">
        <v>7</v>
      </c>
      <c r="C17" s="27">
        <f t="shared" ca="1" si="0"/>
        <v>0</v>
      </c>
      <c r="D17" s="27">
        <f t="shared" ca="1" si="1"/>
        <v>-1</v>
      </c>
      <c r="E17" s="27">
        <f t="shared" ca="1" si="2"/>
        <v>1</v>
      </c>
      <c r="F17" s="27">
        <f t="shared" ca="1" si="3"/>
        <v>1</v>
      </c>
      <c r="G17" s="28">
        <f t="shared" ca="1" si="4"/>
        <v>1</v>
      </c>
      <c r="H17" s="28">
        <f t="shared" ca="1" si="4"/>
        <v>1</v>
      </c>
      <c r="I17" s="27">
        <f t="shared" ca="1" si="5"/>
        <v>1</v>
      </c>
      <c r="J17" s="28">
        <f t="shared" ca="1" si="5"/>
        <v>0</v>
      </c>
      <c r="K17" s="27" t="str">
        <f t="shared" ca="1" si="6"/>
        <v>Alan</v>
      </c>
      <c r="L17" s="27" t="str">
        <f t="shared" ca="1" si="6"/>
        <v>Alan</v>
      </c>
      <c r="M17" s="27">
        <f t="shared" ca="1" si="7"/>
        <v>0</v>
      </c>
      <c r="N17" s="27">
        <f t="shared" ca="1" si="8"/>
        <v>-1</v>
      </c>
      <c r="O17" s="27">
        <f t="shared" ca="1" si="9"/>
        <v>2</v>
      </c>
      <c r="P17" s="27">
        <f t="shared" ca="1" si="10"/>
        <v>2</v>
      </c>
      <c r="Q17" s="28">
        <f t="shared" ca="1" si="11"/>
        <v>2</v>
      </c>
      <c r="R17" s="28">
        <f t="shared" ca="1" si="11"/>
        <v>2</v>
      </c>
      <c r="S17" s="28">
        <f t="shared" ca="1" si="12"/>
        <v>2</v>
      </c>
      <c r="T17" s="28">
        <f t="shared" ca="1" si="12"/>
        <v>1</v>
      </c>
      <c r="U17" s="27" t="str">
        <f t="shared" ca="1" si="13"/>
        <v>Alan</v>
      </c>
      <c r="V17" s="27" t="str">
        <f t="shared" ca="1" si="13"/>
        <v>Alan</v>
      </c>
    </row>
    <row r="18" spans="2:22" ht="14.4" x14ac:dyDescent="0.3">
      <c r="B18" s="26">
        <v>8</v>
      </c>
      <c r="C18" s="27">
        <f t="shared" ca="1" si="0"/>
        <v>4</v>
      </c>
      <c r="D18" s="27">
        <f t="shared" ca="1" si="1"/>
        <v>4</v>
      </c>
      <c r="E18" s="27">
        <f t="shared" ca="1" si="2"/>
        <v>2</v>
      </c>
      <c r="F18" s="27">
        <f t="shared" ca="1" si="3"/>
        <v>2</v>
      </c>
      <c r="G18" s="28">
        <f t="shared" ca="1" si="4"/>
        <v>4</v>
      </c>
      <c r="H18" s="28">
        <f t="shared" ca="1" si="4"/>
        <v>4</v>
      </c>
      <c r="I18" s="27">
        <f t="shared" ca="1" si="5"/>
        <v>6</v>
      </c>
      <c r="J18" s="28">
        <f t="shared" ca="1" si="5"/>
        <v>6</v>
      </c>
      <c r="K18" s="27" t="str">
        <f t="shared" ca="1" si="6"/>
        <v>Casper</v>
      </c>
      <c r="L18" s="27" t="str">
        <f t="shared" ca="1" si="6"/>
        <v>Casper</v>
      </c>
      <c r="M18" s="27">
        <f t="shared" ca="1" si="7"/>
        <v>2</v>
      </c>
      <c r="N18" s="27">
        <f t="shared" ca="1" si="8"/>
        <v>2</v>
      </c>
      <c r="O18" s="27">
        <f t="shared" ca="1" si="9"/>
        <v>3</v>
      </c>
      <c r="P18" s="27">
        <f t="shared" ca="1" si="10"/>
        <v>3</v>
      </c>
      <c r="Q18" s="28">
        <f t="shared" ca="1" si="11"/>
        <v>3</v>
      </c>
      <c r="R18" s="28">
        <f t="shared" ca="1" si="11"/>
        <v>3</v>
      </c>
      <c r="S18" s="28">
        <f t="shared" ca="1" si="12"/>
        <v>5</v>
      </c>
      <c r="T18" s="28">
        <f t="shared" ca="1" si="12"/>
        <v>5</v>
      </c>
      <c r="U18" s="27" t="str">
        <f t="shared" ca="1" si="13"/>
        <v>Alan</v>
      </c>
      <c r="V18" s="27" t="str">
        <f t="shared" ca="1" si="13"/>
        <v>Alan</v>
      </c>
    </row>
    <row r="19" spans="2:22" ht="14.4" x14ac:dyDescent="0.3">
      <c r="B19" s="26">
        <v>9</v>
      </c>
      <c r="C19" s="27">
        <f t="shared" ca="1" si="0"/>
        <v>2</v>
      </c>
      <c r="D19" s="27">
        <f t="shared" ca="1" si="1"/>
        <v>2</v>
      </c>
      <c r="E19" s="27">
        <f t="shared" ca="1" si="2"/>
        <v>2</v>
      </c>
      <c r="F19" s="27">
        <f t="shared" ca="1" si="3"/>
        <v>2</v>
      </c>
      <c r="G19" s="28">
        <f t="shared" ca="1" si="4"/>
        <v>2</v>
      </c>
      <c r="H19" s="28">
        <f t="shared" ca="1" si="4"/>
        <v>2</v>
      </c>
      <c r="I19" s="27">
        <f t="shared" ca="1" si="5"/>
        <v>4</v>
      </c>
      <c r="J19" s="28">
        <f t="shared" ca="1" si="5"/>
        <v>4</v>
      </c>
      <c r="K19" s="27" t="str">
        <f t="shared" ca="1" si="6"/>
        <v>Draw</v>
      </c>
      <c r="L19" s="27" t="str">
        <f t="shared" ca="1" si="6"/>
        <v>Draw</v>
      </c>
      <c r="M19" s="27">
        <f t="shared" ca="1" si="7"/>
        <v>1</v>
      </c>
      <c r="N19" s="27">
        <f t="shared" ca="1" si="8"/>
        <v>1</v>
      </c>
      <c r="O19" s="27">
        <f t="shared" ca="1" si="9"/>
        <v>1</v>
      </c>
      <c r="P19" s="27">
        <f t="shared" ca="1" si="10"/>
        <v>1</v>
      </c>
      <c r="Q19" s="28">
        <f t="shared" ca="1" si="11"/>
        <v>1</v>
      </c>
      <c r="R19" s="28">
        <f t="shared" ca="1" si="11"/>
        <v>1</v>
      </c>
      <c r="S19" s="28">
        <f t="shared" ca="1" si="12"/>
        <v>2</v>
      </c>
      <c r="T19" s="28">
        <f t="shared" ca="1" si="12"/>
        <v>2</v>
      </c>
      <c r="U19" s="27" t="str">
        <f t="shared" ca="1" si="13"/>
        <v>Draw</v>
      </c>
      <c r="V19" s="27" t="str">
        <f t="shared" ca="1" si="13"/>
        <v>Draw</v>
      </c>
    </row>
    <row r="20" spans="2:22" ht="14.4" x14ac:dyDescent="0.3">
      <c r="B20" s="26">
        <v>10</v>
      </c>
      <c r="C20" s="27">
        <f t="shared" ca="1" si="0"/>
        <v>3</v>
      </c>
      <c r="D20" s="27">
        <f t="shared" ca="1" si="1"/>
        <v>3</v>
      </c>
      <c r="E20" s="27">
        <f t="shared" ca="1" si="2"/>
        <v>0</v>
      </c>
      <c r="F20" s="27">
        <f t="shared" ca="1" si="3"/>
        <v>-2</v>
      </c>
      <c r="G20" s="28">
        <f t="shared" ca="1" si="4"/>
        <v>3</v>
      </c>
      <c r="H20" s="28">
        <f t="shared" ca="1" si="4"/>
        <v>3</v>
      </c>
      <c r="I20" s="27">
        <f t="shared" ca="1" si="5"/>
        <v>3</v>
      </c>
      <c r="J20" s="28">
        <f t="shared" ca="1" si="5"/>
        <v>1</v>
      </c>
      <c r="K20" s="27" t="str">
        <f t="shared" ca="1" si="6"/>
        <v>Casper</v>
      </c>
      <c r="L20" s="27" t="str">
        <f t="shared" ca="1" si="6"/>
        <v>Casper</v>
      </c>
      <c r="M20" s="27">
        <f t="shared" ca="1" si="7"/>
        <v>1</v>
      </c>
      <c r="N20" s="27">
        <f t="shared" ca="1" si="8"/>
        <v>1</v>
      </c>
      <c r="O20" s="27">
        <f t="shared" ca="1" si="9"/>
        <v>1</v>
      </c>
      <c r="P20" s="27">
        <f t="shared" ca="1" si="10"/>
        <v>1</v>
      </c>
      <c r="Q20" s="28">
        <f t="shared" ca="1" si="11"/>
        <v>1</v>
      </c>
      <c r="R20" s="28">
        <f t="shared" ca="1" si="11"/>
        <v>1</v>
      </c>
      <c r="S20" s="28">
        <f t="shared" ca="1" si="12"/>
        <v>2</v>
      </c>
      <c r="T20" s="28">
        <f t="shared" ca="1" si="12"/>
        <v>2</v>
      </c>
      <c r="U20" s="27" t="str">
        <f t="shared" ca="1" si="13"/>
        <v>Draw</v>
      </c>
      <c r="V20" s="27" t="str">
        <f t="shared" ca="1" si="13"/>
        <v>Draw</v>
      </c>
    </row>
    <row r="21" spans="2:22" ht="14.4" x14ac:dyDescent="0.3">
      <c r="B21" s="26">
        <v>11</v>
      </c>
      <c r="C21" s="27">
        <f t="shared" ca="1" si="0"/>
        <v>0</v>
      </c>
      <c r="D21" s="27">
        <f t="shared" ca="1" si="1"/>
        <v>0</v>
      </c>
      <c r="E21" s="27">
        <f t="shared" ca="1" si="2"/>
        <v>1</v>
      </c>
      <c r="F21" s="27">
        <f t="shared" ca="1" si="3"/>
        <v>1</v>
      </c>
      <c r="G21" s="28">
        <f t="shared" ca="1" si="4"/>
        <v>1</v>
      </c>
      <c r="H21" s="28">
        <f t="shared" ca="1" si="4"/>
        <v>1</v>
      </c>
      <c r="I21" s="27">
        <f t="shared" ca="1" si="5"/>
        <v>1</v>
      </c>
      <c r="J21" s="28">
        <f t="shared" ca="1" si="5"/>
        <v>1</v>
      </c>
      <c r="K21" s="27" t="str">
        <f t="shared" ca="1" si="6"/>
        <v>Alan</v>
      </c>
      <c r="L21" s="27" t="str">
        <f t="shared" ca="1" si="6"/>
        <v>Alan</v>
      </c>
      <c r="M21" s="27">
        <f t="shared" ca="1" si="7"/>
        <v>1</v>
      </c>
      <c r="N21" s="27">
        <f t="shared" ca="1" si="8"/>
        <v>1</v>
      </c>
      <c r="O21" s="27">
        <f t="shared" ca="1" si="9"/>
        <v>1</v>
      </c>
      <c r="P21" s="27">
        <f t="shared" ca="1" si="10"/>
        <v>1</v>
      </c>
      <c r="Q21" s="28">
        <f t="shared" ca="1" si="11"/>
        <v>1</v>
      </c>
      <c r="R21" s="28">
        <f t="shared" ca="1" si="11"/>
        <v>1</v>
      </c>
      <c r="S21" s="28">
        <f t="shared" ca="1" si="12"/>
        <v>2</v>
      </c>
      <c r="T21" s="28">
        <f t="shared" ca="1" si="12"/>
        <v>2</v>
      </c>
      <c r="U21" s="27" t="str">
        <f t="shared" ca="1" si="13"/>
        <v>Draw</v>
      </c>
      <c r="V21" s="27" t="str">
        <f t="shared" ca="1" si="13"/>
        <v>Draw</v>
      </c>
    </row>
    <row r="22" spans="2:22" ht="14.4" x14ac:dyDescent="0.3">
      <c r="B22" s="26">
        <v>12</v>
      </c>
      <c r="C22" s="27">
        <f t="shared" ca="1" si="0"/>
        <v>0</v>
      </c>
      <c r="D22" s="27">
        <f t="shared" ca="1" si="1"/>
        <v>-2</v>
      </c>
      <c r="E22" s="27">
        <f t="shared" ca="1" si="2"/>
        <v>0</v>
      </c>
      <c r="F22" s="27">
        <f t="shared" ca="1" si="3"/>
        <v>-2</v>
      </c>
      <c r="G22" s="28">
        <f t="shared" ca="1" si="4"/>
        <v>0</v>
      </c>
      <c r="H22" s="28">
        <f t="shared" ca="1" si="4"/>
        <v>-2</v>
      </c>
      <c r="I22" s="27">
        <f t="shared" ca="1" si="5"/>
        <v>0</v>
      </c>
      <c r="J22" s="28">
        <f t="shared" ca="1" si="5"/>
        <v>-4</v>
      </c>
      <c r="K22" s="27" t="str">
        <f t="shared" ca="1" si="6"/>
        <v>Draw</v>
      </c>
      <c r="L22" s="27" t="str">
        <f t="shared" ca="1" si="6"/>
        <v>Draw</v>
      </c>
      <c r="M22" s="27">
        <f t="shared" ca="1" si="7"/>
        <v>2</v>
      </c>
      <c r="N22" s="27">
        <f t="shared" ca="1" si="8"/>
        <v>2</v>
      </c>
      <c r="O22" s="27">
        <f t="shared" ca="1" si="9"/>
        <v>2</v>
      </c>
      <c r="P22" s="27">
        <f t="shared" ca="1" si="10"/>
        <v>2</v>
      </c>
      <c r="Q22" s="28">
        <f t="shared" ca="1" si="11"/>
        <v>2</v>
      </c>
      <c r="R22" s="28">
        <f t="shared" ca="1" si="11"/>
        <v>2</v>
      </c>
      <c r="S22" s="28">
        <f t="shared" ca="1" si="12"/>
        <v>4</v>
      </c>
      <c r="T22" s="28">
        <f t="shared" ca="1" si="12"/>
        <v>4</v>
      </c>
      <c r="U22" s="27" t="str">
        <f t="shared" ca="1" si="13"/>
        <v>Draw</v>
      </c>
      <c r="V22" s="27" t="str">
        <f t="shared" ca="1" si="13"/>
        <v>Draw</v>
      </c>
    </row>
    <row r="23" spans="2:22" ht="14.4" x14ac:dyDescent="0.3">
      <c r="B23" s="26">
        <v>13</v>
      </c>
      <c r="C23" s="27">
        <f t="shared" ca="1" si="0"/>
        <v>0</v>
      </c>
      <c r="D23" s="27">
        <f t="shared" ca="1" si="1"/>
        <v>0</v>
      </c>
      <c r="E23" s="27">
        <f t="shared" ca="1" si="2"/>
        <v>1</v>
      </c>
      <c r="F23" s="27">
        <f t="shared" ca="1" si="3"/>
        <v>1</v>
      </c>
      <c r="G23" s="28">
        <f t="shared" ca="1" si="4"/>
        <v>1</v>
      </c>
      <c r="H23" s="28">
        <f t="shared" ca="1" si="4"/>
        <v>1</v>
      </c>
      <c r="I23" s="27">
        <f t="shared" ca="1" si="5"/>
        <v>1</v>
      </c>
      <c r="J23" s="28">
        <f t="shared" ca="1" si="5"/>
        <v>1</v>
      </c>
      <c r="K23" s="27" t="str">
        <f t="shared" ca="1" si="6"/>
        <v>Alan</v>
      </c>
      <c r="L23" s="27" t="str">
        <f t="shared" ca="1" si="6"/>
        <v>Alan</v>
      </c>
      <c r="M23" s="27">
        <f t="shared" ca="1" si="7"/>
        <v>2</v>
      </c>
      <c r="N23" s="27">
        <f t="shared" ca="1" si="8"/>
        <v>2</v>
      </c>
      <c r="O23" s="27">
        <f t="shared" ca="1" si="9"/>
        <v>2</v>
      </c>
      <c r="P23" s="27">
        <f t="shared" ca="1" si="10"/>
        <v>2</v>
      </c>
      <c r="Q23" s="28">
        <f t="shared" ca="1" si="11"/>
        <v>2</v>
      </c>
      <c r="R23" s="28">
        <f t="shared" ca="1" si="11"/>
        <v>2</v>
      </c>
      <c r="S23" s="28">
        <f t="shared" ca="1" si="12"/>
        <v>4</v>
      </c>
      <c r="T23" s="28">
        <f t="shared" ca="1" si="12"/>
        <v>4</v>
      </c>
      <c r="U23" s="27" t="str">
        <f t="shared" ca="1" si="13"/>
        <v>Draw</v>
      </c>
      <c r="V23" s="27" t="str">
        <f t="shared" ca="1" si="13"/>
        <v>Draw</v>
      </c>
    </row>
    <row r="24" spans="2:22" ht="14.4" x14ac:dyDescent="0.3">
      <c r="B24" s="26">
        <v>14</v>
      </c>
      <c r="C24" s="27">
        <f t="shared" ca="1" si="0"/>
        <v>2</v>
      </c>
      <c r="D24" s="27">
        <f t="shared" ca="1" si="1"/>
        <v>2</v>
      </c>
      <c r="E24" s="27">
        <f t="shared" ca="1" si="2"/>
        <v>2</v>
      </c>
      <c r="F24" s="27">
        <f t="shared" ca="1" si="3"/>
        <v>2</v>
      </c>
      <c r="G24" s="28">
        <f t="shared" ca="1" si="4"/>
        <v>2</v>
      </c>
      <c r="H24" s="28">
        <f t="shared" ca="1" si="4"/>
        <v>2</v>
      </c>
      <c r="I24" s="27">
        <f t="shared" ca="1" si="5"/>
        <v>4</v>
      </c>
      <c r="J24" s="28">
        <f t="shared" ca="1" si="5"/>
        <v>4</v>
      </c>
      <c r="K24" s="27" t="str">
        <f t="shared" ca="1" si="6"/>
        <v>Draw</v>
      </c>
      <c r="L24" s="27" t="str">
        <f t="shared" ca="1" si="6"/>
        <v>Draw</v>
      </c>
      <c r="M24" s="27">
        <f t="shared" ca="1" si="7"/>
        <v>2</v>
      </c>
      <c r="N24" s="27">
        <f t="shared" ca="1" si="8"/>
        <v>2</v>
      </c>
      <c r="O24" s="27">
        <f t="shared" ca="1" si="9"/>
        <v>2</v>
      </c>
      <c r="P24" s="27">
        <f t="shared" ca="1" si="10"/>
        <v>2</v>
      </c>
      <c r="Q24" s="28">
        <f t="shared" ca="1" si="11"/>
        <v>2</v>
      </c>
      <c r="R24" s="28">
        <f t="shared" ca="1" si="11"/>
        <v>2</v>
      </c>
      <c r="S24" s="28">
        <f t="shared" ca="1" si="12"/>
        <v>4</v>
      </c>
      <c r="T24" s="28">
        <f t="shared" ca="1" si="12"/>
        <v>4</v>
      </c>
      <c r="U24" s="27" t="str">
        <f t="shared" ca="1" si="13"/>
        <v>Draw</v>
      </c>
      <c r="V24" s="27" t="str">
        <f t="shared" ca="1" si="13"/>
        <v>Draw</v>
      </c>
    </row>
    <row r="25" spans="2:22" ht="14.4" x14ac:dyDescent="0.3">
      <c r="B25" s="26">
        <v>15</v>
      </c>
      <c r="C25" s="27">
        <f t="shared" ca="1" si="0"/>
        <v>1</v>
      </c>
      <c r="D25" s="27">
        <f t="shared" ca="1" si="1"/>
        <v>1</v>
      </c>
      <c r="E25" s="27">
        <f t="shared" ca="1" si="2"/>
        <v>3</v>
      </c>
      <c r="F25" s="27">
        <f t="shared" ca="1" si="3"/>
        <v>3</v>
      </c>
      <c r="G25" s="28">
        <f t="shared" ca="1" si="4"/>
        <v>3</v>
      </c>
      <c r="H25" s="28">
        <f t="shared" ca="1" si="4"/>
        <v>3</v>
      </c>
      <c r="I25" s="27">
        <f t="shared" ca="1" si="5"/>
        <v>4</v>
      </c>
      <c r="J25" s="28">
        <f t="shared" ca="1" si="5"/>
        <v>4</v>
      </c>
      <c r="K25" s="27" t="str">
        <f t="shared" ca="1" si="6"/>
        <v>Alan</v>
      </c>
      <c r="L25" s="27" t="str">
        <f t="shared" ca="1" si="6"/>
        <v>Alan</v>
      </c>
      <c r="M25" s="27">
        <f t="shared" ca="1" si="7"/>
        <v>2</v>
      </c>
      <c r="N25" s="27">
        <f t="shared" ca="1" si="8"/>
        <v>2</v>
      </c>
      <c r="O25" s="27">
        <f t="shared" ca="1" si="9"/>
        <v>2</v>
      </c>
      <c r="P25" s="27">
        <f t="shared" ca="1" si="10"/>
        <v>2</v>
      </c>
      <c r="Q25" s="28">
        <f t="shared" ca="1" si="11"/>
        <v>2</v>
      </c>
      <c r="R25" s="28">
        <f t="shared" ca="1" si="11"/>
        <v>2</v>
      </c>
      <c r="S25" s="28">
        <f t="shared" ca="1" si="12"/>
        <v>4</v>
      </c>
      <c r="T25" s="28">
        <f t="shared" ca="1" si="12"/>
        <v>4</v>
      </c>
      <c r="U25" s="27" t="str">
        <f t="shared" ca="1" si="13"/>
        <v>Draw</v>
      </c>
      <c r="V25" s="27" t="str">
        <f t="shared" ca="1" si="13"/>
        <v>Draw</v>
      </c>
    </row>
    <row r="26" spans="2:22" ht="14.4" x14ac:dyDescent="0.3">
      <c r="B26" s="26">
        <v>16</v>
      </c>
      <c r="C26" s="27">
        <f t="shared" ca="1" si="0"/>
        <v>0</v>
      </c>
      <c r="D26" s="27">
        <f t="shared" ca="1" si="1"/>
        <v>0</v>
      </c>
      <c r="E26" s="27">
        <f t="shared" ca="1" si="2"/>
        <v>0</v>
      </c>
      <c r="F26" s="27">
        <f t="shared" ca="1" si="3"/>
        <v>0</v>
      </c>
      <c r="G26" s="28">
        <f t="shared" ca="1" si="4"/>
        <v>0</v>
      </c>
      <c r="H26" s="28">
        <f t="shared" ca="1" si="4"/>
        <v>0</v>
      </c>
      <c r="I26" s="27">
        <f t="shared" ca="1" si="5"/>
        <v>0</v>
      </c>
      <c r="J26" s="28">
        <f t="shared" ca="1" si="5"/>
        <v>0</v>
      </c>
      <c r="K26" s="27" t="str">
        <f t="shared" ca="1" si="6"/>
        <v>Draw</v>
      </c>
      <c r="L26" s="27" t="str">
        <f t="shared" ca="1" si="6"/>
        <v>Draw</v>
      </c>
      <c r="M26" s="27">
        <f t="shared" ca="1" si="7"/>
        <v>3</v>
      </c>
      <c r="N26" s="27">
        <f t="shared" ca="1" si="8"/>
        <v>3</v>
      </c>
      <c r="O26" s="27">
        <f t="shared" ca="1" si="9"/>
        <v>0</v>
      </c>
      <c r="P26" s="27">
        <f t="shared" ca="1" si="10"/>
        <v>0</v>
      </c>
      <c r="Q26" s="28">
        <f t="shared" ca="1" si="11"/>
        <v>3</v>
      </c>
      <c r="R26" s="28">
        <f t="shared" ca="1" si="11"/>
        <v>3</v>
      </c>
      <c r="S26" s="28">
        <f t="shared" ca="1" si="12"/>
        <v>3</v>
      </c>
      <c r="T26" s="28">
        <f t="shared" ca="1" si="12"/>
        <v>3</v>
      </c>
      <c r="U26" s="27" t="str">
        <f t="shared" ca="1" si="13"/>
        <v>Casper</v>
      </c>
      <c r="V26" s="27" t="str">
        <f t="shared" ca="1" si="13"/>
        <v>Casper</v>
      </c>
    </row>
    <row r="27" spans="2:22" ht="14.4" x14ac:dyDescent="0.3">
      <c r="B27" s="26">
        <v>17</v>
      </c>
      <c r="C27" s="27">
        <f t="shared" ca="1" si="0"/>
        <v>4</v>
      </c>
      <c r="D27" s="27">
        <f t="shared" ca="1" si="1"/>
        <v>4</v>
      </c>
      <c r="E27" s="27">
        <f t="shared" ca="1" si="2"/>
        <v>0</v>
      </c>
      <c r="F27" s="27">
        <f t="shared" ca="1" si="3"/>
        <v>-1</v>
      </c>
      <c r="G27" s="28">
        <f t="shared" ca="1" si="4"/>
        <v>4</v>
      </c>
      <c r="H27" s="28">
        <f t="shared" ca="1" si="4"/>
        <v>4</v>
      </c>
      <c r="I27" s="27">
        <f t="shared" ca="1" si="5"/>
        <v>4</v>
      </c>
      <c r="J27" s="28">
        <f t="shared" ca="1" si="5"/>
        <v>3</v>
      </c>
      <c r="K27" s="27" t="str">
        <f t="shared" ca="1" si="6"/>
        <v>Casper</v>
      </c>
      <c r="L27" s="27" t="str">
        <f t="shared" ca="1" si="6"/>
        <v>Casper</v>
      </c>
      <c r="M27" s="27">
        <f t="shared" ca="1" si="7"/>
        <v>2</v>
      </c>
      <c r="N27" s="27">
        <f t="shared" ca="1" si="8"/>
        <v>2</v>
      </c>
      <c r="O27" s="27">
        <f t="shared" ca="1" si="9"/>
        <v>2</v>
      </c>
      <c r="P27" s="27">
        <f t="shared" ca="1" si="10"/>
        <v>2</v>
      </c>
      <c r="Q27" s="28">
        <f t="shared" ca="1" si="11"/>
        <v>2</v>
      </c>
      <c r="R27" s="28">
        <f t="shared" ca="1" si="11"/>
        <v>2</v>
      </c>
      <c r="S27" s="28">
        <f t="shared" ca="1" si="12"/>
        <v>4</v>
      </c>
      <c r="T27" s="28">
        <f t="shared" ca="1" si="12"/>
        <v>4</v>
      </c>
      <c r="U27" s="27" t="str">
        <f t="shared" ca="1" si="13"/>
        <v>Draw</v>
      </c>
      <c r="V27" s="27" t="str">
        <f t="shared" ca="1" si="13"/>
        <v>Draw</v>
      </c>
    </row>
    <row r="28" spans="2:22" ht="14.4" x14ac:dyDescent="0.3">
      <c r="B28" s="29">
        <v>18</v>
      </c>
      <c r="C28" s="27">
        <f t="shared" ca="1" si="0"/>
        <v>1</v>
      </c>
      <c r="D28" s="27">
        <f t="shared" ca="1" si="1"/>
        <v>1</v>
      </c>
      <c r="E28" s="27">
        <f t="shared" ca="1" si="2"/>
        <v>1</v>
      </c>
      <c r="F28" s="27">
        <f t="shared" ca="1" si="3"/>
        <v>1</v>
      </c>
      <c r="G28" s="28">
        <f t="shared" ca="1" si="4"/>
        <v>1</v>
      </c>
      <c r="H28" s="28">
        <f t="shared" ca="1" si="4"/>
        <v>1</v>
      </c>
      <c r="I28" s="27">
        <f t="shared" ca="1" si="5"/>
        <v>2</v>
      </c>
      <c r="J28" s="28">
        <f t="shared" ca="1" si="5"/>
        <v>2</v>
      </c>
      <c r="K28" s="30" t="str">
        <f t="shared" ca="1" si="6"/>
        <v>Draw</v>
      </c>
      <c r="L28" s="27" t="str">
        <f t="shared" ca="1" si="6"/>
        <v>Draw</v>
      </c>
      <c r="M28" s="27">
        <f t="shared" ca="1" si="7"/>
        <v>0</v>
      </c>
      <c r="N28" s="27">
        <f t="shared" ca="1" si="8"/>
        <v>0</v>
      </c>
      <c r="O28" s="27">
        <f t="shared" ca="1" si="9"/>
        <v>0</v>
      </c>
      <c r="P28" s="27">
        <f t="shared" ca="1" si="10"/>
        <v>0</v>
      </c>
      <c r="Q28" s="28">
        <f t="shared" ca="1" si="11"/>
        <v>0</v>
      </c>
      <c r="R28" s="28">
        <f t="shared" ca="1" si="11"/>
        <v>0</v>
      </c>
      <c r="S28" s="28">
        <f t="shared" ca="1" si="12"/>
        <v>0</v>
      </c>
      <c r="T28" s="28">
        <f t="shared" ca="1" si="12"/>
        <v>0</v>
      </c>
      <c r="U28" s="30" t="str">
        <f t="shared" ca="1" si="13"/>
        <v>Draw</v>
      </c>
      <c r="V28" s="27" t="str">
        <f t="shared" ca="1" si="13"/>
        <v>Draw</v>
      </c>
    </row>
    <row r="29" spans="2:22" ht="14.4" x14ac:dyDescent="0.3">
      <c r="B29" s="31"/>
      <c r="C29" s="251" t="s">
        <v>2</v>
      </c>
      <c r="D29" s="251"/>
      <c r="E29" s="251"/>
      <c r="F29" s="252"/>
      <c r="G29" s="27">
        <f ca="1">SUM(G11:G28)</f>
        <v>37</v>
      </c>
      <c r="H29" s="27"/>
      <c r="I29" s="27">
        <f ca="1">SUM(I11:I28)</f>
        <v>51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32</v>
      </c>
      <c r="R29" s="27"/>
      <c r="S29" s="27">
        <f ca="1">SUM(S11:S28)</f>
        <v>53</v>
      </c>
      <c r="T29" s="32"/>
      <c r="U29" s="35"/>
      <c r="V29" s="34"/>
    </row>
    <row r="30" spans="2:22" ht="3.75" customHeight="1" x14ac:dyDescent="0.3"/>
  </sheetData>
  <mergeCells count="22">
    <mergeCell ref="C29:F29"/>
    <mergeCell ref="M29:P29"/>
    <mergeCell ref="B8:B10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E6:F6"/>
    <mergeCell ref="B2:V2"/>
    <mergeCell ref="B3:U3"/>
    <mergeCell ref="E4:F4"/>
    <mergeCell ref="C5:D5"/>
    <mergeCell ref="E5:F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Sheet39">
    <tabColor theme="7" tint="0.59999389629810485"/>
  </sheetPr>
  <dimension ref="A1:Z33"/>
  <sheetViews>
    <sheetView workbookViewId="0">
      <selection activeCell="Q31" sqref="Q31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Unused Player #1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80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0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hidden="1" x14ac:dyDescent="0.3">
      <c r="B10" s="186"/>
      <c r="C10" s="187"/>
      <c r="D10" s="188"/>
      <c r="E10" s="42" t="s">
        <v>72</v>
      </c>
      <c r="F10" s="42"/>
      <c r="G10" s="42" t="s">
        <v>68</v>
      </c>
      <c r="H10" s="42" t="s">
        <v>67</v>
      </c>
      <c r="I10" s="188"/>
      <c r="J10" s="42" t="s">
        <v>72</v>
      </c>
      <c r="K10" s="42"/>
      <c r="L10" s="42"/>
      <c r="M10" s="42"/>
      <c r="N10" s="42"/>
      <c r="O10" s="42"/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0</v>
      </c>
      <c r="D11" s="1">
        <v>15</v>
      </c>
      <c r="E11" s="17">
        <f>D11-$C11</f>
        <v>15</v>
      </c>
      <c r="F11" s="17">
        <f>IF(D11-Course!$C4&gt;2,Course!$C4+2,D11)</f>
        <v>5</v>
      </c>
      <c r="G11" s="2">
        <f>IF(H11&lt;0,0,H11)</f>
        <v>0</v>
      </c>
      <c r="H11" s="17">
        <f>2+VLOOKUP($B11,Course!$A$3:$D$21,3,FALSE)-E11</f>
        <v>-10</v>
      </c>
      <c r="I11" s="1">
        <v>15</v>
      </c>
      <c r="J11" s="17">
        <f>I11-$M11</f>
        <v>15</v>
      </c>
      <c r="K11" s="17">
        <f>IF(I11-Course!$C4&gt;2,Course!$C4+2,I11)</f>
        <v>5</v>
      </c>
      <c r="L11" s="17"/>
      <c r="M11" s="17">
        <f>QUOTIENT($G$5,18)+IF(VLOOKUP($B11,Course!$E$3:$H$21,4,FALSE)&lt;=MOD($G$5,18),1,0)</f>
        <v>0</v>
      </c>
      <c r="N11" s="17"/>
      <c r="O11" s="17"/>
      <c r="P11" s="17"/>
      <c r="Q11" s="2">
        <f>IF(R11&lt;0,0,R11)</f>
        <v>0</v>
      </c>
      <c r="R11" s="17">
        <f>2+VLOOKUP($B11,Course!$A$3:$D$21,3,FALSE)-J11</f>
        <v>-10</v>
      </c>
      <c r="S11" s="17"/>
      <c r="T11" s="17">
        <f>IF(OR(ISBLANK($D11),$D11&lt;=0),"",IF(Course!$C4=3,$D11,""))</f>
        <v>15</v>
      </c>
      <c r="U11" s="17">
        <f>IF(OR(ISBLANK($I11),$I11&lt;=0),"",IF(Course!$C4=3,$I11,""))</f>
        <v>15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0</v>
      </c>
      <c r="D12" s="1">
        <v>15</v>
      </c>
      <c r="E12" s="17">
        <f t="shared" ref="E12:E28" si="0">D12-$C12</f>
        <v>15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-9</v>
      </c>
      <c r="I12" s="1">
        <v>15</v>
      </c>
      <c r="J12" s="17">
        <f t="shared" ref="J12:J28" si="2">I12-$M12</f>
        <v>15</v>
      </c>
      <c r="K12" s="17">
        <f>IF(I12-Course!$C5&gt;2,Course!$C5+2,I12)</f>
        <v>6</v>
      </c>
      <c r="L12" s="17"/>
      <c r="M12" s="17">
        <f>QUOTIENT($G$5,18)+IF(VLOOKUP($B12,Course!$E$3:$H$21,4,FALSE)&lt;=MOD($G$5,18),1,0)</f>
        <v>0</v>
      </c>
      <c r="N12" s="17"/>
      <c r="O12" s="17"/>
      <c r="P12" s="17"/>
      <c r="Q12" s="2">
        <f t="shared" ref="Q12:Q28" si="3">IF(R12&lt;0,0,R12)</f>
        <v>0</v>
      </c>
      <c r="R12" s="17">
        <f>2+VLOOKUP($B12,Course!$A$3:$D$21,3,FALSE)-J12</f>
        <v>-9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15</v>
      </c>
      <c r="W12" s="17">
        <f>IF(OR(ISBLANK($I12),$I12&lt;=0),"",IF(Course!$C5=4,$I12,""))</f>
        <v>15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0</v>
      </c>
      <c r="D13" s="1">
        <v>15</v>
      </c>
      <c r="E13" s="17">
        <f t="shared" si="0"/>
        <v>15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-9</v>
      </c>
      <c r="I13" s="1">
        <v>15</v>
      </c>
      <c r="J13" s="17">
        <f t="shared" si="2"/>
        <v>15</v>
      </c>
      <c r="K13" s="17">
        <f>IF(I13-Course!$C6&gt;2,Course!$C6+2,I13)</f>
        <v>6</v>
      </c>
      <c r="L13" s="17"/>
      <c r="M13" s="17">
        <f>QUOTIENT($G$5,18)+IF(VLOOKUP($B13,Course!$E$3:$H$21,4,FALSE)&lt;=MOD($G$5,18),1,0)</f>
        <v>0</v>
      </c>
      <c r="N13" s="17"/>
      <c r="O13" s="17"/>
      <c r="P13" s="17"/>
      <c r="Q13" s="2">
        <f t="shared" si="3"/>
        <v>0</v>
      </c>
      <c r="R13" s="17">
        <f>2+VLOOKUP($B13,Course!$A$3:$D$21,3,FALSE)-J13</f>
        <v>-9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15</v>
      </c>
      <c r="W13" s="17">
        <f>IF(OR(ISBLANK($I13),$I13&lt;=0),"",IF(Course!$C6=4,$I13,""))</f>
        <v>15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0</v>
      </c>
      <c r="D14" s="1">
        <v>15</v>
      </c>
      <c r="E14" s="17">
        <f t="shared" si="0"/>
        <v>15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-10</v>
      </c>
      <c r="I14" s="1">
        <v>15</v>
      </c>
      <c r="J14" s="17">
        <f t="shared" si="2"/>
        <v>15</v>
      </c>
      <c r="K14" s="17">
        <f>IF(I14-Course!$C7&gt;2,Course!$C7+2,I14)</f>
        <v>5</v>
      </c>
      <c r="L14" s="17"/>
      <c r="M14" s="17">
        <f>QUOTIENT($G$5,18)+IF(VLOOKUP($B14,Course!$E$3:$H$21,4,FALSE)&lt;=MOD($G$5,18),1,0)</f>
        <v>0</v>
      </c>
      <c r="N14" s="17"/>
      <c r="O14" s="17"/>
      <c r="P14" s="17"/>
      <c r="Q14" s="2">
        <f t="shared" si="3"/>
        <v>0</v>
      </c>
      <c r="R14" s="17">
        <f>2+VLOOKUP($B14,Course!$A$3:$D$21,3,FALSE)-J14</f>
        <v>-10</v>
      </c>
      <c r="S14" s="17"/>
      <c r="T14" s="17">
        <f>IF(OR(ISBLANK($D14),$D14&lt;=0),"",IF(Course!$C7=3,$D14,""))</f>
        <v>15</v>
      </c>
      <c r="U14" s="17">
        <f>IF(OR(ISBLANK($I14),$I14&lt;=0),"",IF(Course!$C7=3,$I14,""))</f>
        <v>15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0</v>
      </c>
      <c r="D15" s="1">
        <v>15</v>
      </c>
      <c r="E15" s="17">
        <f t="shared" si="0"/>
        <v>15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-8</v>
      </c>
      <c r="I15" s="1">
        <v>15</v>
      </c>
      <c r="J15" s="17">
        <f t="shared" si="2"/>
        <v>15</v>
      </c>
      <c r="K15" s="17">
        <f>IF(I15-Course!$C8&gt;2,Course!$C8+2,I15)</f>
        <v>7</v>
      </c>
      <c r="L15" s="17"/>
      <c r="M15" s="17">
        <f>QUOTIENT($G$5,18)+IF(VLOOKUP($B15,Course!$E$3:$H$21,4,FALSE)&lt;=MOD($G$5,18),1,0)</f>
        <v>0</v>
      </c>
      <c r="N15" s="17"/>
      <c r="O15" s="17"/>
      <c r="P15" s="17"/>
      <c r="Q15" s="2">
        <f t="shared" si="3"/>
        <v>0</v>
      </c>
      <c r="R15" s="17">
        <f>2+VLOOKUP($B15,Course!$A$3:$D$21,3,FALSE)-J15</f>
        <v>-8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15</v>
      </c>
      <c r="Y15" s="17">
        <f>IF(OR(ISBLANK($I15),$I15&lt;=0),"",IF(Course!$C8=5,$I15,""))</f>
        <v>15</v>
      </c>
    </row>
    <row r="16" spans="2:25" ht="14.4" x14ac:dyDescent="0.3">
      <c r="B16" s="2">
        <v>6</v>
      </c>
      <c r="C16" s="17">
        <f>QUOTIENT($G$5,18)+IF(VLOOKUP($B16,Course!$A$3:$D$21,4,FALSE)&lt;=MOD($G$5,18),1,0)</f>
        <v>0</v>
      </c>
      <c r="D16" s="1">
        <v>15</v>
      </c>
      <c r="E16" s="17">
        <f t="shared" si="0"/>
        <v>15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-9</v>
      </c>
      <c r="I16" s="1">
        <v>15</v>
      </c>
      <c r="J16" s="17">
        <f t="shared" si="2"/>
        <v>15</v>
      </c>
      <c r="K16" s="17">
        <f>IF(I16-Course!$C9&gt;2,Course!$C9+2,I16)</f>
        <v>6</v>
      </c>
      <c r="L16" s="17"/>
      <c r="M16" s="17">
        <f>QUOTIENT($G$5,18)+IF(VLOOKUP($B16,Course!$E$3:$H$21,4,FALSE)&lt;=MOD($G$5,18),1,0)</f>
        <v>0</v>
      </c>
      <c r="N16" s="17"/>
      <c r="O16" s="17"/>
      <c r="P16" s="17"/>
      <c r="Q16" s="2">
        <f t="shared" si="3"/>
        <v>0</v>
      </c>
      <c r="R16" s="17">
        <f>2+VLOOKUP($B16,Course!$A$3:$D$21,3,FALSE)-J16</f>
        <v>-9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15</v>
      </c>
      <c r="W16" s="17">
        <f>IF(OR(ISBLANK($I16),$I16&lt;=0),"",IF(Course!$C9=4,$I16,""))</f>
        <v>15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0</v>
      </c>
      <c r="D17" s="1">
        <v>15</v>
      </c>
      <c r="E17" s="17">
        <f t="shared" si="0"/>
        <v>15</v>
      </c>
      <c r="F17" s="17">
        <f>IF(D17-Course!$C10&gt;2,Course!$C10+2,D17)</f>
        <v>5</v>
      </c>
      <c r="G17" s="2">
        <f t="shared" si="1"/>
        <v>0</v>
      </c>
      <c r="H17" s="17">
        <f>2+VLOOKUP($B17,Course!$A$3:$D$21,3,FALSE)-E17</f>
        <v>-10</v>
      </c>
      <c r="I17" s="1">
        <v>15</v>
      </c>
      <c r="J17" s="17">
        <f t="shared" si="2"/>
        <v>15</v>
      </c>
      <c r="K17" s="17">
        <f>IF(I17-Course!$C10&gt;2,Course!$C10+2,I17)</f>
        <v>5</v>
      </c>
      <c r="L17" s="17"/>
      <c r="M17" s="17">
        <f>QUOTIENT($G$5,18)+IF(VLOOKUP($B17,Course!$E$3:$H$21,4,FALSE)&lt;=MOD($G$5,18),1,0)</f>
        <v>0</v>
      </c>
      <c r="N17" s="17"/>
      <c r="O17" s="17"/>
      <c r="P17" s="17"/>
      <c r="Q17" s="2">
        <f t="shared" si="3"/>
        <v>0</v>
      </c>
      <c r="R17" s="17">
        <f>2+VLOOKUP($B17,Course!$A$3:$D$21,3,FALSE)-J17</f>
        <v>-10</v>
      </c>
      <c r="S17" s="17"/>
      <c r="T17" s="17">
        <f>IF(OR(ISBLANK($D17),$D17&lt;=0),"",IF(Course!$C10=3,$D17,""))</f>
        <v>15</v>
      </c>
      <c r="U17" s="17">
        <f>IF(OR(ISBLANK($I17),$I17&lt;=0),"",IF(Course!$C10=3,$I17,""))</f>
        <v>15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0</v>
      </c>
      <c r="D18" s="1">
        <v>15</v>
      </c>
      <c r="E18" s="17">
        <f t="shared" si="0"/>
        <v>15</v>
      </c>
      <c r="F18" s="17">
        <f>IF(D18-Course!$C11&gt;2,Course!$C11+2,D18)</f>
        <v>6</v>
      </c>
      <c r="G18" s="2">
        <f t="shared" si="1"/>
        <v>0</v>
      </c>
      <c r="H18" s="17">
        <f>2+VLOOKUP($B18,Course!$A$3:$D$21,3,FALSE)-E18</f>
        <v>-9</v>
      </c>
      <c r="I18" s="1">
        <v>15</v>
      </c>
      <c r="J18" s="17">
        <f t="shared" si="2"/>
        <v>15</v>
      </c>
      <c r="K18" s="17">
        <f>IF(I18-Course!$C11&gt;2,Course!$C11+2,I18)</f>
        <v>6</v>
      </c>
      <c r="L18" s="17"/>
      <c r="M18" s="17">
        <f>QUOTIENT($G$5,18)+IF(VLOOKUP($B18,Course!$E$3:$H$21,4,FALSE)&lt;=MOD($G$5,18),1,0)</f>
        <v>0</v>
      </c>
      <c r="N18" s="17"/>
      <c r="O18" s="17"/>
      <c r="P18" s="17"/>
      <c r="Q18" s="2">
        <f t="shared" si="3"/>
        <v>0</v>
      </c>
      <c r="R18" s="17">
        <f>2+VLOOKUP($B18,Course!$A$3:$D$21,3,FALSE)-J18</f>
        <v>-9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15</v>
      </c>
      <c r="W18" s="17">
        <f>IF(OR(ISBLANK($I18),$I18&lt;=0),"",IF(Course!$C11=4,$I18,""))</f>
        <v>15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0</v>
      </c>
      <c r="D19" s="1">
        <v>15</v>
      </c>
      <c r="E19" s="17">
        <f t="shared" si="0"/>
        <v>15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-9</v>
      </c>
      <c r="I19" s="1">
        <v>15</v>
      </c>
      <c r="J19" s="17">
        <f t="shared" si="2"/>
        <v>15</v>
      </c>
      <c r="K19" s="17">
        <f>IF(I19-Course!$C12&gt;2,Course!$C12+2,I19)</f>
        <v>6</v>
      </c>
      <c r="L19" s="17"/>
      <c r="M19" s="17">
        <f>QUOTIENT($G$5,18)+IF(VLOOKUP($B19,Course!$E$3:$H$21,4,FALSE)&lt;=MOD($G$5,18),1,0)</f>
        <v>0</v>
      </c>
      <c r="N19" s="17"/>
      <c r="O19" s="17"/>
      <c r="P19" s="17"/>
      <c r="Q19" s="2">
        <f t="shared" si="3"/>
        <v>0</v>
      </c>
      <c r="R19" s="17">
        <f>2+VLOOKUP($B19,Course!$A$3:$D$21,3,FALSE)-J19</f>
        <v>-9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15</v>
      </c>
      <c r="W19" s="17">
        <f>IF(OR(ISBLANK($I19),$I19&lt;=0),"",IF(Course!$C12=4,$I19,""))</f>
        <v>15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0</v>
      </c>
      <c r="D20" s="1">
        <v>15</v>
      </c>
      <c r="E20" s="17">
        <f t="shared" si="0"/>
        <v>15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-9</v>
      </c>
      <c r="I20" s="1">
        <v>15</v>
      </c>
      <c r="J20" s="17">
        <f t="shared" si="2"/>
        <v>15</v>
      </c>
      <c r="K20" s="17">
        <f>IF(I20-Course!$C13&gt;2,Course!$C13+2,I20)</f>
        <v>6</v>
      </c>
      <c r="L20" s="17"/>
      <c r="M20" s="17">
        <f>QUOTIENT($G$5,18)+IF(VLOOKUP($B20,Course!$E$3:$H$21,4,FALSE)&lt;=MOD($G$5,18),1,0)</f>
        <v>0</v>
      </c>
      <c r="N20" s="17"/>
      <c r="O20" s="17"/>
      <c r="P20" s="17"/>
      <c r="Q20" s="2">
        <f t="shared" si="3"/>
        <v>0</v>
      </c>
      <c r="R20" s="17">
        <f>2+VLOOKUP($B20,Course!$A$3:$D$21,3,FALSE)-J20</f>
        <v>-9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15</v>
      </c>
      <c r="W20" s="17">
        <f>IF(OR(ISBLANK($I20),$I20&lt;=0),"",IF(Course!$C13=4,$I20,""))</f>
        <v>15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0</v>
      </c>
      <c r="D21" s="1">
        <v>15</v>
      </c>
      <c r="E21" s="17">
        <f t="shared" si="0"/>
        <v>15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-9</v>
      </c>
      <c r="I21" s="1">
        <v>15</v>
      </c>
      <c r="J21" s="17">
        <f t="shared" si="2"/>
        <v>15</v>
      </c>
      <c r="K21" s="17">
        <f>IF(I21-Course!$C14&gt;2,Course!$C14+2,I21)</f>
        <v>6</v>
      </c>
      <c r="L21" s="17"/>
      <c r="M21" s="17">
        <f>QUOTIENT($G$5,18)+IF(VLOOKUP($B21,Course!$E$3:$H$21,4,FALSE)&lt;=MOD($G$5,18),1,0)</f>
        <v>0</v>
      </c>
      <c r="N21" s="17"/>
      <c r="O21" s="17"/>
      <c r="P21" s="17"/>
      <c r="Q21" s="2">
        <f t="shared" si="3"/>
        <v>0</v>
      </c>
      <c r="R21" s="17">
        <f>2+VLOOKUP($B21,Course!$A$3:$D$21,3,FALSE)-J21</f>
        <v>-9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15</v>
      </c>
      <c r="W21" s="17">
        <f>IF(OR(ISBLANK($I21),$I21&lt;=0),"",IF(Course!$C14=4,$I21,""))</f>
        <v>15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0</v>
      </c>
      <c r="D22" s="1">
        <v>15</v>
      </c>
      <c r="E22" s="17">
        <f t="shared" si="0"/>
        <v>15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-9</v>
      </c>
      <c r="I22" s="1">
        <v>15</v>
      </c>
      <c r="J22" s="17">
        <f t="shared" si="2"/>
        <v>15</v>
      </c>
      <c r="K22" s="17">
        <f>IF(I22-Course!$C15&gt;2,Course!$C15+2,I22)</f>
        <v>6</v>
      </c>
      <c r="L22" s="17"/>
      <c r="M22" s="17">
        <f>QUOTIENT($G$5,18)+IF(VLOOKUP($B22,Course!$E$3:$H$21,4,FALSE)&lt;=MOD($G$5,18),1,0)</f>
        <v>0</v>
      </c>
      <c r="N22" s="17"/>
      <c r="O22" s="17"/>
      <c r="P22" s="17"/>
      <c r="Q22" s="2">
        <f t="shared" si="3"/>
        <v>0</v>
      </c>
      <c r="R22" s="17">
        <f>2+VLOOKUP($B22,Course!$A$3:$D$21,3,FALSE)-J22</f>
        <v>-9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15</v>
      </c>
      <c r="W22" s="17">
        <f>IF(OR(ISBLANK($I22),$I22&lt;=0),"",IF(Course!$C15=4,$I22,""))</f>
        <v>15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0</v>
      </c>
      <c r="D23" s="1">
        <v>15</v>
      </c>
      <c r="E23" s="17">
        <f t="shared" si="0"/>
        <v>15</v>
      </c>
      <c r="F23" s="17">
        <f>IF(D23-Course!$C16&gt;2,Course!$C16+2,D23)</f>
        <v>5</v>
      </c>
      <c r="G23" s="2">
        <f t="shared" si="1"/>
        <v>0</v>
      </c>
      <c r="H23" s="17">
        <f>2+VLOOKUP($B23,Course!$A$3:$D$21,3,FALSE)-E23</f>
        <v>-10</v>
      </c>
      <c r="I23" s="1">
        <v>15</v>
      </c>
      <c r="J23" s="17">
        <f t="shared" si="2"/>
        <v>15</v>
      </c>
      <c r="K23" s="17">
        <f>IF(I23-Course!$C16&gt;2,Course!$C16+2,I23)</f>
        <v>5</v>
      </c>
      <c r="L23" s="17"/>
      <c r="M23" s="17">
        <f>QUOTIENT($G$5,18)+IF(VLOOKUP($B23,Course!$E$3:$H$21,4,FALSE)&lt;=MOD($G$5,18),1,0)</f>
        <v>0</v>
      </c>
      <c r="N23" s="17"/>
      <c r="O23" s="17"/>
      <c r="P23" s="17"/>
      <c r="Q23" s="2">
        <f t="shared" si="3"/>
        <v>0</v>
      </c>
      <c r="R23" s="17">
        <f>2+VLOOKUP($B23,Course!$A$3:$D$21,3,FALSE)-J23</f>
        <v>-10</v>
      </c>
      <c r="S23" s="17"/>
      <c r="T23" s="17">
        <f>IF(OR(ISBLANK($D23),$D23&lt;=0),"",IF(Course!$C16=3,$D23,""))</f>
        <v>15</v>
      </c>
      <c r="U23" s="17">
        <f>IF(OR(ISBLANK($I23),$I23&lt;=0),"",IF(Course!$C16=3,$I23,""))</f>
        <v>15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0</v>
      </c>
      <c r="D24" s="1">
        <v>15</v>
      </c>
      <c r="E24" s="17">
        <f t="shared" si="0"/>
        <v>15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-9</v>
      </c>
      <c r="I24" s="1">
        <v>15</v>
      </c>
      <c r="J24" s="17">
        <f t="shared" si="2"/>
        <v>15</v>
      </c>
      <c r="K24" s="17">
        <f>IF(I24-Course!$C17&gt;2,Course!$C17+2,I24)</f>
        <v>6</v>
      </c>
      <c r="L24" s="17"/>
      <c r="M24" s="17">
        <f>QUOTIENT($G$5,18)+IF(VLOOKUP($B24,Course!$E$3:$H$21,4,FALSE)&lt;=MOD($G$5,18),1,0)</f>
        <v>0</v>
      </c>
      <c r="N24" s="17"/>
      <c r="O24" s="17"/>
      <c r="P24" s="17"/>
      <c r="Q24" s="2">
        <f t="shared" si="3"/>
        <v>0</v>
      </c>
      <c r="R24" s="17">
        <f>2+VLOOKUP($B24,Course!$A$3:$D$21,3,FALSE)-J24</f>
        <v>-9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15</v>
      </c>
      <c r="W24" s="17">
        <f>IF(OR(ISBLANK($I24),$I24&lt;=0),"",IF(Course!$C17=4,$I24,""))</f>
        <v>15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0</v>
      </c>
      <c r="D25" s="1">
        <v>15</v>
      </c>
      <c r="E25" s="17">
        <f t="shared" si="0"/>
        <v>15</v>
      </c>
      <c r="F25" s="17">
        <f>IF(D25-Course!$C18&gt;2,Course!$C18+2,D25)</f>
        <v>6</v>
      </c>
      <c r="G25" s="2">
        <f t="shared" si="1"/>
        <v>0</v>
      </c>
      <c r="H25" s="17">
        <f>2+VLOOKUP($B25,Course!$A$3:$D$21,3,FALSE)-E25</f>
        <v>-9</v>
      </c>
      <c r="I25" s="1">
        <v>15</v>
      </c>
      <c r="J25" s="17">
        <f t="shared" si="2"/>
        <v>15</v>
      </c>
      <c r="K25" s="17">
        <f>IF(I25-Course!$C18&gt;2,Course!$C18+2,I25)</f>
        <v>6</v>
      </c>
      <c r="L25" s="17"/>
      <c r="M25" s="17">
        <f>QUOTIENT($G$5,18)+IF(VLOOKUP($B25,Course!$E$3:$H$21,4,FALSE)&lt;=MOD($G$5,18),1,0)</f>
        <v>0</v>
      </c>
      <c r="N25" s="17"/>
      <c r="O25" s="17"/>
      <c r="P25" s="17"/>
      <c r="Q25" s="2">
        <f t="shared" si="3"/>
        <v>0</v>
      </c>
      <c r="R25" s="17">
        <f>2+VLOOKUP($B25,Course!$A$3:$D$21,3,FALSE)-J25</f>
        <v>-9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15</v>
      </c>
      <c r="W25" s="17">
        <f>IF(OR(ISBLANK($I25),$I25&lt;=0),"",IF(Course!$C18=4,$I25,""))</f>
        <v>15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0</v>
      </c>
      <c r="D26" s="1">
        <v>15</v>
      </c>
      <c r="E26" s="17">
        <f t="shared" si="0"/>
        <v>15</v>
      </c>
      <c r="F26" s="17">
        <f>IF(D26-Course!$C19&gt;2,Course!$C19+2,D26)</f>
        <v>6</v>
      </c>
      <c r="G26" s="2">
        <f t="shared" si="1"/>
        <v>0</v>
      </c>
      <c r="H26" s="17">
        <f>2+VLOOKUP($B26,Course!$A$3:$D$21,3,FALSE)-E26</f>
        <v>-9</v>
      </c>
      <c r="I26" s="1">
        <v>15</v>
      </c>
      <c r="J26" s="17">
        <f t="shared" si="2"/>
        <v>15</v>
      </c>
      <c r="K26" s="17">
        <f>IF(I26-Course!$C19&gt;2,Course!$C19+2,I26)</f>
        <v>6</v>
      </c>
      <c r="L26" s="17"/>
      <c r="M26" s="17">
        <f>QUOTIENT($G$5,18)+IF(VLOOKUP($B26,Course!$E$3:$H$21,4,FALSE)&lt;=MOD($G$5,18),1,0)</f>
        <v>0</v>
      </c>
      <c r="N26" s="17"/>
      <c r="O26" s="17"/>
      <c r="P26" s="17"/>
      <c r="Q26" s="2">
        <f t="shared" si="3"/>
        <v>0</v>
      </c>
      <c r="R26" s="17">
        <f>2+VLOOKUP($B26,Course!$A$3:$D$21,3,FALSE)-J26</f>
        <v>-9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15</v>
      </c>
      <c r="W26" s="17">
        <f>IF(OR(ISBLANK($I26),$I26&lt;=0),"",IF(Course!$C19=4,$I26,""))</f>
        <v>15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0</v>
      </c>
      <c r="D27" s="1">
        <v>15</v>
      </c>
      <c r="E27" s="17">
        <f t="shared" si="0"/>
        <v>15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-9</v>
      </c>
      <c r="I27" s="1">
        <v>15</v>
      </c>
      <c r="J27" s="17">
        <f t="shared" si="2"/>
        <v>15</v>
      </c>
      <c r="K27" s="17">
        <f>IF(I27-Course!$C20&gt;2,Course!$C20+2,I27)</f>
        <v>6</v>
      </c>
      <c r="L27" s="17"/>
      <c r="M27" s="17">
        <f>QUOTIENT($G$5,18)+IF(VLOOKUP($B27,Course!$E$3:$H$21,4,FALSE)&lt;=MOD($G$5,18),1,0)</f>
        <v>0</v>
      </c>
      <c r="N27" s="17"/>
      <c r="O27" s="17"/>
      <c r="P27" s="17"/>
      <c r="Q27" s="2">
        <f t="shared" si="3"/>
        <v>0</v>
      </c>
      <c r="R27" s="17">
        <f>2+VLOOKUP($B27,Course!$A$3:$D$21,3,FALSE)-J27</f>
        <v>-9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15</v>
      </c>
      <c r="W27" s="17">
        <f>IF(OR(ISBLANK($I27),$I27&lt;=0),"",IF(Course!$C20=4,$I27,""))</f>
        <v>15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0</v>
      </c>
      <c r="D28" s="1">
        <v>15</v>
      </c>
      <c r="E28" s="17">
        <f t="shared" si="0"/>
        <v>15</v>
      </c>
      <c r="F28" s="17">
        <f>IF(D28-Course!$C21&gt;2,Course!$C21+2,D28)</f>
        <v>7</v>
      </c>
      <c r="G28" s="2">
        <f t="shared" si="1"/>
        <v>0</v>
      </c>
      <c r="H28" s="17">
        <f>2+VLOOKUP($B28,Course!$A$3:$D$21,3,FALSE)-E28</f>
        <v>-8</v>
      </c>
      <c r="I28" s="1">
        <v>15</v>
      </c>
      <c r="J28" s="17">
        <f t="shared" si="2"/>
        <v>15</v>
      </c>
      <c r="K28" s="17">
        <f>IF(I28-Course!$C21&gt;2,Course!$C21+2,I28)</f>
        <v>7</v>
      </c>
      <c r="L28" s="17"/>
      <c r="M28" s="17">
        <f>QUOTIENT($G$5,18)+IF(VLOOKUP($B28,Course!$E$3:$H$21,4,FALSE)&lt;=MOD($G$5,18),1,0)</f>
        <v>0</v>
      </c>
      <c r="N28" s="17"/>
      <c r="O28" s="17"/>
      <c r="P28" s="17"/>
      <c r="Q28" s="2">
        <f t="shared" si="3"/>
        <v>0</v>
      </c>
      <c r="R28" s="17">
        <f>2+VLOOKUP($B28,Course!$A$3:$D$21,3,FALSE)-J28</f>
        <v>-8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15</v>
      </c>
      <c r="Y28" s="17">
        <f>IF(OR(ISBLANK($I28),$I28&lt;=0),"",IF(Course!$C21=5,$I28,""))</f>
        <v>15</v>
      </c>
    </row>
    <row r="29" spans="2:25" ht="14.4" x14ac:dyDescent="0.3">
      <c r="B29" s="41" t="s">
        <v>2</v>
      </c>
      <c r="C29" s="42"/>
      <c r="D29" s="42">
        <f>SUM(D11:D28)</f>
        <v>270</v>
      </c>
      <c r="E29" s="42"/>
      <c r="F29" s="42">
        <f>SUM(F11:F28)</f>
        <v>106</v>
      </c>
      <c r="G29" s="41">
        <f t="shared" ref="G29:R29" si="4">SUM(G11:G28)</f>
        <v>0</v>
      </c>
      <c r="H29" s="42">
        <f t="shared" si="4"/>
        <v>-164</v>
      </c>
      <c r="I29" s="42">
        <f t="shared" si="4"/>
        <v>270</v>
      </c>
      <c r="J29" s="42">
        <f t="shared" si="4"/>
        <v>270</v>
      </c>
      <c r="K29" s="42">
        <f t="shared" si="4"/>
        <v>106</v>
      </c>
      <c r="L29" s="42"/>
      <c r="M29" s="42"/>
      <c r="N29" s="42"/>
      <c r="O29" s="42"/>
      <c r="P29" s="42"/>
      <c r="Q29" s="41">
        <f t="shared" si="4"/>
        <v>0</v>
      </c>
      <c r="R29" s="42">
        <f t="shared" si="4"/>
        <v>-164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0</v>
      </c>
      <c r="R30" s="41">
        <f>R29+H29</f>
        <v>-328</v>
      </c>
      <c r="S30" s="41">
        <f>Q30+R30/1000</f>
        <v>-0.32800000000000001</v>
      </c>
      <c r="T30" s="41"/>
      <c r="U30" s="41">
        <f>AVERAGE(T11:U29)</f>
        <v>15</v>
      </c>
      <c r="V30" s="41"/>
      <c r="W30" s="41">
        <f t="shared" ref="W30:Y30" si="5">AVERAGE(V11:W29)</f>
        <v>15</v>
      </c>
      <c r="X30" s="41"/>
      <c r="Y30" s="41">
        <f t="shared" si="5"/>
        <v>15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 t="e">
        <f ca="1">OFFSET(INDIRECT("'"&amp;SUBSTITUTE($B$3,"'","''")&amp;"'!C4"),MATCH($B$2,INDIRECT("'"&amp;SUBSTITUTE($B$3,"'","''")&amp;"'!$C$5:$C$6"),0),2,1,1)</f>
        <v>#REF!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38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38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40">
    <tabColor theme="7" tint="0.59999389629810485"/>
  </sheetPr>
  <dimension ref="A1:Z33"/>
  <sheetViews>
    <sheetView workbookViewId="0">
      <selection activeCell="Q33" sqref="Q33"/>
    </sheetView>
  </sheetViews>
  <sheetFormatPr defaultColWidth="0" defaultRowHeight="15" customHeight="1" zeroHeight="1" x14ac:dyDescent="0.3"/>
  <cols>
    <col min="1" max="1" width="0.6640625" style="18" customWidth="1"/>
    <col min="2" max="2" width="9.109375" style="18" customWidth="1"/>
    <col min="3" max="3" width="9.33203125" style="17" hidden="1" customWidth="1"/>
    <col min="4" max="4" width="9.109375" style="18" customWidth="1"/>
    <col min="5" max="5" width="10.6640625" style="18" hidden="1" customWidth="1"/>
    <col min="6" max="6" width="9.109375" style="18" hidden="1" customWidth="1"/>
    <col min="7" max="7" width="10.6640625" style="18" customWidth="1"/>
    <col min="8" max="8" width="10.6640625" style="18" hidden="1" customWidth="1"/>
    <col min="9" max="9" width="9.109375" style="18" customWidth="1"/>
    <col min="10" max="14" width="10.6640625" style="18" hidden="1" customWidth="1"/>
    <col min="15" max="16" width="9.109375" style="18" hidden="1" customWidth="1"/>
    <col min="17" max="17" width="10.6640625" style="18" customWidth="1"/>
    <col min="18" max="25" width="10.6640625" style="18" hidden="1" customWidth="1"/>
    <col min="26" max="26" width="0.6640625" style="18" customWidth="1"/>
    <col min="27" max="16384" width="9.109375" style="18" hidden="1"/>
  </cols>
  <sheetData>
    <row r="1" spans="2:25" ht="3.75" customHeight="1" x14ac:dyDescent="0.3"/>
    <row r="2" spans="2:25" ht="23.4" x14ac:dyDescent="0.3">
      <c r="B2" s="183" t="str">
        <f ca="1">MID(CELL("filename",D4),FIND("]",CELL("filename",D4))+1,255)</f>
        <v>Unused Player #2</v>
      </c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36"/>
      <c r="T2" s="36"/>
      <c r="U2" s="36"/>
      <c r="V2" s="36"/>
      <c r="W2" s="36"/>
      <c r="X2" s="36"/>
      <c r="Y2" s="36"/>
    </row>
    <row r="3" spans="2:25" ht="14.4" x14ac:dyDescent="0.3">
      <c r="B3" s="184" t="s">
        <v>80</v>
      </c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37"/>
      <c r="T3" s="37"/>
      <c r="U3" s="37"/>
      <c r="V3" s="37"/>
      <c r="W3" s="37"/>
      <c r="X3" s="37"/>
      <c r="Y3" s="37"/>
    </row>
    <row r="4" spans="2:25" ht="14.4" x14ac:dyDescent="0.3"/>
    <row r="5" spans="2:25" ht="14.4" x14ac:dyDescent="0.3">
      <c r="B5" s="185" t="s">
        <v>16</v>
      </c>
      <c r="C5" s="185"/>
      <c r="D5" s="185"/>
      <c r="E5" s="38"/>
      <c r="F5" s="39"/>
      <c r="G5" s="50">
        <v>0</v>
      </c>
    </row>
    <row r="6" spans="2:25" ht="14.4" hidden="1" x14ac:dyDescent="0.3"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2:25" ht="14.4" x14ac:dyDescent="0.3"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2:25" ht="14.4" x14ac:dyDescent="0.3">
      <c r="B8" s="186" t="s">
        <v>29</v>
      </c>
      <c r="C8" s="187" t="s">
        <v>71</v>
      </c>
      <c r="D8" s="186" t="s">
        <v>30</v>
      </c>
      <c r="E8" s="186"/>
      <c r="F8" s="186"/>
      <c r="G8" s="186"/>
      <c r="H8" s="186"/>
      <c r="I8" s="186" t="s">
        <v>31</v>
      </c>
      <c r="J8" s="186"/>
      <c r="K8" s="186"/>
      <c r="L8" s="186"/>
      <c r="M8" s="186"/>
      <c r="N8" s="186"/>
      <c r="O8" s="186"/>
      <c r="P8" s="186"/>
      <c r="Q8" s="186"/>
      <c r="R8" s="186"/>
      <c r="S8" s="40"/>
      <c r="T8" s="186" t="s">
        <v>84</v>
      </c>
      <c r="U8" s="186"/>
      <c r="V8" s="186" t="s">
        <v>85</v>
      </c>
      <c r="W8" s="186"/>
      <c r="X8" s="186" t="s">
        <v>86</v>
      </c>
      <c r="Y8" s="186"/>
    </row>
    <row r="9" spans="2:25" ht="14.4" x14ac:dyDescent="0.3">
      <c r="B9" s="186"/>
      <c r="C9" s="187"/>
      <c r="D9" s="188" t="s">
        <v>32</v>
      </c>
      <c r="E9" s="189" t="s">
        <v>17</v>
      </c>
      <c r="F9" s="189"/>
      <c r="G9" s="189"/>
      <c r="H9" s="189"/>
      <c r="I9" s="188" t="s">
        <v>32</v>
      </c>
      <c r="J9" s="189" t="s">
        <v>17</v>
      </c>
      <c r="K9" s="189"/>
      <c r="L9" s="189"/>
      <c r="M9" s="189"/>
      <c r="N9" s="189"/>
      <c r="O9" s="189"/>
      <c r="P9" s="189"/>
      <c r="Q9" s="189"/>
      <c r="R9" s="189"/>
      <c r="S9" s="41"/>
      <c r="T9" s="41" t="s">
        <v>30</v>
      </c>
      <c r="U9" s="41" t="s">
        <v>31</v>
      </c>
      <c r="V9" s="41" t="s">
        <v>30</v>
      </c>
      <c r="W9" s="41" t="s">
        <v>31</v>
      </c>
      <c r="X9" s="41" t="s">
        <v>30</v>
      </c>
      <c r="Y9" s="41" t="s">
        <v>31</v>
      </c>
    </row>
    <row r="10" spans="2:25" ht="14.4" hidden="1" x14ac:dyDescent="0.3">
      <c r="B10" s="186"/>
      <c r="C10" s="187"/>
      <c r="D10" s="188"/>
      <c r="E10" s="42" t="s">
        <v>72</v>
      </c>
      <c r="F10" s="42"/>
      <c r="G10" s="42" t="s">
        <v>68</v>
      </c>
      <c r="H10" s="42" t="s">
        <v>67</v>
      </c>
      <c r="I10" s="188"/>
      <c r="J10" s="42" t="s">
        <v>72</v>
      </c>
      <c r="K10" s="42"/>
      <c r="L10" s="42"/>
      <c r="M10" s="42"/>
      <c r="N10" s="42"/>
      <c r="O10" s="42"/>
      <c r="P10" s="42"/>
      <c r="Q10" s="42" t="s">
        <v>68</v>
      </c>
      <c r="R10" s="42" t="s">
        <v>67</v>
      </c>
      <c r="S10" s="42"/>
      <c r="T10" s="42"/>
      <c r="U10" s="42"/>
      <c r="V10" s="42"/>
      <c r="W10" s="42"/>
      <c r="X10" s="42"/>
      <c r="Y10" s="42"/>
    </row>
    <row r="11" spans="2:25" ht="14.4" x14ac:dyDescent="0.3">
      <c r="B11" s="2">
        <v>1</v>
      </c>
      <c r="C11" s="17">
        <f>QUOTIENT($G$5,18)+IF(VLOOKUP($B11,Course!$A$3:$D$21,4,FALSE)&lt;=MOD($G$5,18),1,0)</f>
        <v>0</v>
      </c>
      <c r="D11" s="1">
        <v>15</v>
      </c>
      <c r="E11" s="17">
        <f>D11-$C11</f>
        <v>15</v>
      </c>
      <c r="F11" s="17">
        <f>IF(D11-Course!$C4&gt;2,Course!$C4+2,D11)</f>
        <v>5</v>
      </c>
      <c r="G11" s="2">
        <f>IF(H11&lt;0,0,H11)</f>
        <v>0</v>
      </c>
      <c r="H11" s="17">
        <f>2+VLOOKUP($B11,Course!$A$3:$D$21,3,FALSE)-E11</f>
        <v>-10</v>
      </c>
      <c r="I11" s="1">
        <v>15</v>
      </c>
      <c r="J11" s="17">
        <f>I11-$M11</f>
        <v>15</v>
      </c>
      <c r="K11" s="17">
        <f>IF(I11-Course!$C4&gt;2,Course!$C4+2,I11)</f>
        <v>5</v>
      </c>
      <c r="L11" s="17"/>
      <c r="M11" s="17">
        <f>QUOTIENT($G$5,18)+IF(VLOOKUP($B11,Course!$E$3:$H$21,4,FALSE)&lt;=MOD($G$5,18),1,0)</f>
        <v>0</v>
      </c>
      <c r="N11" s="17"/>
      <c r="O11" s="17"/>
      <c r="P11" s="17"/>
      <c r="Q11" s="2">
        <f>IF(R11&lt;0,0,R11)</f>
        <v>0</v>
      </c>
      <c r="R11" s="17">
        <f>2+VLOOKUP($B11,Course!$A$3:$D$21,3,FALSE)-J11</f>
        <v>-10</v>
      </c>
      <c r="S11" s="17"/>
      <c r="T11" s="17">
        <f>IF(OR(ISBLANK($D11),$D11&lt;=0),"",IF(Course!$C4=3,$D11,""))</f>
        <v>15</v>
      </c>
      <c r="U11" s="17">
        <f>IF(OR(ISBLANK($I11),$I11&lt;=0),"",IF(Course!$C4=3,$I11,""))</f>
        <v>15</v>
      </c>
      <c r="V11" s="17" t="str">
        <f>IF(OR(ISBLANK($D11),$D11&lt;=0),"",IF(Course!$C4=4,$D11,""))</f>
        <v/>
      </c>
      <c r="W11" s="17" t="str">
        <f>IF(OR(ISBLANK($I11),$I11&lt;=0),"",IF(Course!$C4=4,$I11,""))</f>
        <v/>
      </c>
      <c r="X11" s="17" t="str">
        <f>IF(OR(ISBLANK($D11),$D11&lt;=0),"",IF(Course!$C4=5,$D11,""))</f>
        <v/>
      </c>
      <c r="Y11" s="17" t="str">
        <f>IF(OR(ISBLANK($I11),$I11&lt;=0),"",IF(Course!$C4=5,$I11,""))</f>
        <v/>
      </c>
    </row>
    <row r="12" spans="2:25" ht="14.4" x14ac:dyDescent="0.3">
      <c r="B12" s="2">
        <v>2</v>
      </c>
      <c r="C12" s="17">
        <f>QUOTIENT($G$5,18)+IF(VLOOKUP($B12,Course!$A$3:$D$21,4,FALSE)&lt;=MOD($G$5,18),1,0)</f>
        <v>0</v>
      </c>
      <c r="D12" s="1">
        <v>15</v>
      </c>
      <c r="E12" s="17">
        <f t="shared" ref="E12:E28" si="0">D12-$C12</f>
        <v>15</v>
      </c>
      <c r="F12" s="17">
        <f>IF(D12-Course!$C5&gt;2,Course!$C5+2,D12)</f>
        <v>6</v>
      </c>
      <c r="G12" s="2">
        <f t="shared" ref="G12:G28" si="1">IF(H12&lt;0,0,H12)</f>
        <v>0</v>
      </c>
      <c r="H12" s="17">
        <f>2+VLOOKUP($B12,Course!$A$3:$D$21,3,FALSE)-E12</f>
        <v>-9</v>
      </c>
      <c r="I12" s="1">
        <v>15</v>
      </c>
      <c r="J12" s="17">
        <f t="shared" ref="J12:J28" si="2">I12-$M12</f>
        <v>15</v>
      </c>
      <c r="K12" s="17">
        <f>IF(I12-Course!$C5&gt;2,Course!$C5+2,I12)</f>
        <v>6</v>
      </c>
      <c r="L12" s="17"/>
      <c r="M12" s="17">
        <f>QUOTIENT($G$5,18)+IF(VLOOKUP($B12,Course!$E$3:$H$21,4,FALSE)&lt;=MOD($G$5,18),1,0)</f>
        <v>0</v>
      </c>
      <c r="N12" s="17"/>
      <c r="O12" s="17"/>
      <c r="P12" s="17"/>
      <c r="Q12" s="2">
        <f t="shared" ref="Q12:Q28" si="3">IF(R12&lt;0,0,R12)</f>
        <v>0</v>
      </c>
      <c r="R12" s="17">
        <f>2+VLOOKUP($B12,Course!$A$3:$D$21,3,FALSE)-J12</f>
        <v>-9</v>
      </c>
      <c r="S12" s="17"/>
      <c r="T12" s="17" t="str">
        <f>IF(OR(ISBLANK($D12),$D12&lt;=0),"",IF(Course!$C5=3,$D12,""))</f>
        <v/>
      </c>
      <c r="U12" s="17" t="str">
        <f>IF(OR(ISBLANK($I12),$I12&lt;=0),"",IF(Course!$C5=3,$I12,""))</f>
        <v/>
      </c>
      <c r="V12" s="17">
        <f>IF(OR(ISBLANK($D12),$D12&lt;=0),"",IF(Course!$C5=4,$D12,""))</f>
        <v>15</v>
      </c>
      <c r="W12" s="17">
        <f>IF(OR(ISBLANK($I12),$I12&lt;=0),"",IF(Course!$C5=4,$I12,""))</f>
        <v>15</v>
      </c>
      <c r="X12" s="17" t="str">
        <f>IF(OR(ISBLANK($D12),$D12&lt;=0),"",IF(Course!$C5=5,$D12,""))</f>
        <v/>
      </c>
      <c r="Y12" s="17" t="str">
        <f>IF(OR(ISBLANK($I12),$I12&lt;=0),"",IF(Course!$C5=5,$I12,""))</f>
        <v/>
      </c>
    </row>
    <row r="13" spans="2:25" ht="14.4" x14ac:dyDescent="0.3">
      <c r="B13" s="2">
        <v>3</v>
      </c>
      <c r="C13" s="17">
        <f>QUOTIENT($G$5,18)+IF(VLOOKUP($B13,Course!$A$3:$D$21,4,FALSE)&lt;=MOD($G$5,18),1,0)</f>
        <v>0</v>
      </c>
      <c r="D13" s="1">
        <v>15</v>
      </c>
      <c r="E13" s="17">
        <f t="shared" si="0"/>
        <v>15</v>
      </c>
      <c r="F13" s="17">
        <f>IF(D13-Course!$C6&gt;2,Course!$C6+2,D13)</f>
        <v>6</v>
      </c>
      <c r="G13" s="2">
        <f t="shared" si="1"/>
        <v>0</v>
      </c>
      <c r="H13" s="17">
        <f>2+VLOOKUP($B13,Course!$A$3:$D$21,3,FALSE)-E13</f>
        <v>-9</v>
      </c>
      <c r="I13" s="1">
        <v>15</v>
      </c>
      <c r="J13" s="17">
        <f t="shared" si="2"/>
        <v>15</v>
      </c>
      <c r="K13" s="17">
        <f>IF(I13-Course!$C6&gt;2,Course!$C6+2,I13)</f>
        <v>6</v>
      </c>
      <c r="L13" s="17"/>
      <c r="M13" s="17">
        <f>QUOTIENT($G$5,18)+IF(VLOOKUP($B13,Course!$E$3:$H$21,4,FALSE)&lt;=MOD($G$5,18),1,0)</f>
        <v>0</v>
      </c>
      <c r="N13" s="17"/>
      <c r="O13" s="17"/>
      <c r="P13" s="17"/>
      <c r="Q13" s="2">
        <f t="shared" si="3"/>
        <v>0</v>
      </c>
      <c r="R13" s="17">
        <f>2+VLOOKUP($B13,Course!$A$3:$D$21,3,FALSE)-J13</f>
        <v>-9</v>
      </c>
      <c r="S13" s="17"/>
      <c r="T13" s="17" t="str">
        <f>IF(OR(ISBLANK($D13),$D13&lt;=0),"",IF(Course!$C6=3,$D13,""))</f>
        <v/>
      </c>
      <c r="U13" s="17" t="str">
        <f>IF(OR(ISBLANK($I13),$I13&lt;=0),"",IF(Course!$C6=3,$I13,""))</f>
        <v/>
      </c>
      <c r="V13" s="17">
        <f>IF(OR(ISBLANK($D13),$D13&lt;=0),"",IF(Course!$C6=4,$D13,""))</f>
        <v>15</v>
      </c>
      <c r="W13" s="17">
        <f>IF(OR(ISBLANK($I13),$I13&lt;=0),"",IF(Course!$C6=4,$I13,""))</f>
        <v>15</v>
      </c>
      <c r="X13" s="17" t="str">
        <f>IF(OR(ISBLANK($D13),$D13&lt;=0),"",IF(Course!$C6=5,$D13,""))</f>
        <v/>
      </c>
      <c r="Y13" s="17" t="str">
        <f>IF(OR(ISBLANK($I13),$I13&lt;=0),"",IF(Course!$C6=5,$I13,""))</f>
        <v/>
      </c>
    </row>
    <row r="14" spans="2:25" ht="14.4" x14ac:dyDescent="0.3">
      <c r="B14" s="2">
        <v>4</v>
      </c>
      <c r="C14" s="17">
        <f>QUOTIENT($G$5,18)+IF(VLOOKUP($B14,Course!$A$3:$D$21,4,FALSE)&lt;=MOD($G$5,18),1,0)</f>
        <v>0</v>
      </c>
      <c r="D14" s="1">
        <v>15</v>
      </c>
      <c r="E14" s="17">
        <f t="shared" si="0"/>
        <v>15</v>
      </c>
      <c r="F14" s="17">
        <f>IF(D14-Course!$C7&gt;2,Course!$C7+2,D14)</f>
        <v>5</v>
      </c>
      <c r="G14" s="2">
        <f t="shared" si="1"/>
        <v>0</v>
      </c>
      <c r="H14" s="17">
        <f>2+VLOOKUP($B14,Course!$A$3:$D$21,3,FALSE)-E14</f>
        <v>-10</v>
      </c>
      <c r="I14" s="1">
        <v>15</v>
      </c>
      <c r="J14" s="17">
        <f t="shared" si="2"/>
        <v>15</v>
      </c>
      <c r="K14" s="17">
        <f>IF(I14-Course!$C7&gt;2,Course!$C7+2,I14)</f>
        <v>5</v>
      </c>
      <c r="L14" s="17"/>
      <c r="M14" s="17">
        <f>QUOTIENT($G$5,18)+IF(VLOOKUP($B14,Course!$E$3:$H$21,4,FALSE)&lt;=MOD($G$5,18),1,0)</f>
        <v>0</v>
      </c>
      <c r="N14" s="17"/>
      <c r="O14" s="17"/>
      <c r="P14" s="17"/>
      <c r="Q14" s="2">
        <f t="shared" si="3"/>
        <v>0</v>
      </c>
      <c r="R14" s="17">
        <f>2+VLOOKUP($B14,Course!$A$3:$D$21,3,FALSE)-J14</f>
        <v>-10</v>
      </c>
      <c r="S14" s="17"/>
      <c r="T14" s="17">
        <f>IF(OR(ISBLANK($D14),$D14&lt;=0),"",IF(Course!$C7=3,$D14,""))</f>
        <v>15</v>
      </c>
      <c r="U14" s="17">
        <f>IF(OR(ISBLANK($I14),$I14&lt;=0),"",IF(Course!$C7=3,$I14,""))</f>
        <v>15</v>
      </c>
      <c r="V14" s="17" t="str">
        <f>IF(OR(ISBLANK($D14),$D14&lt;=0),"",IF(Course!$C7=4,$D14,""))</f>
        <v/>
      </c>
      <c r="W14" s="17" t="str">
        <f>IF(OR(ISBLANK($I14),$I14&lt;=0),"",IF(Course!$C7=4,$I14,""))</f>
        <v/>
      </c>
      <c r="X14" s="17" t="str">
        <f>IF(OR(ISBLANK($D14),$D14&lt;=0),"",IF(Course!$C7=5,$D14,""))</f>
        <v/>
      </c>
      <c r="Y14" s="17" t="str">
        <f>IF(OR(ISBLANK($I14),$I14&lt;=0),"",IF(Course!$C7=5,$I14,""))</f>
        <v/>
      </c>
    </row>
    <row r="15" spans="2:25" ht="14.4" x14ac:dyDescent="0.3">
      <c r="B15" s="2">
        <v>5</v>
      </c>
      <c r="C15" s="17">
        <f>QUOTIENT($G$5,18)+IF(VLOOKUP($B15,Course!$A$3:$D$21,4,FALSE)&lt;=MOD($G$5,18),1,0)</f>
        <v>0</v>
      </c>
      <c r="D15" s="1">
        <v>15</v>
      </c>
      <c r="E15" s="17">
        <f t="shared" si="0"/>
        <v>15</v>
      </c>
      <c r="F15" s="17">
        <f>IF(D15-Course!$C8&gt;2,Course!$C8+2,D15)</f>
        <v>7</v>
      </c>
      <c r="G15" s="2">
        <f t="shared" si="1"/>
        <v>0</v>
      </c>
      <c r="H15" s="17">
        <f>2+VLOOKUP($B15,Course!$A$3:$D$21,3,FALSE)-E15</f>
        <v>-8</v>
      </c>
      <c r="I15" s="1">
        <v>15</v>
      </c>
      <c r="J15" s="17">
        <f t="shared" si="2"/>
        <v>15</v>
      </c>
      <c r="K15" s="17">
        <f>IF(I15-Course!$C8&gt;2,Course!$C8+2,I15)</f>
        <v>7</v>
      </c>
      <c r="L15" s="17"/>
      <c r="M15" s="17">
        <f>QUOTIENT($G$5,18)+IF(VLOOKUP($B15,Course!$E$3:$H$21,4,FALSE)&lt;=MOD($G$5,18),1,0)</f>
        <v>0</v>
      </c>
      <c r="N15" s="17"/>
      <c r="O15" s="17"/>
      <c r="P15" s="17"/>
      <c r="Q15" s="2">
        <f t="shared" si="3"/>
        <v>0</v>
      </c>
      <c r="R15" s="17">
        <f>2+VLOOKUP($B15,Course!$A$3:$D$21,3,FALSE)-J15</f>
        <v>-8</v>
      </c>
      <c r="S15" s="17"/>
      <c r="T15" s="17" t="str">
        <f>IF(OR(ISBLANK($D15),$D15&lt;=0),"",IF(Course!$C8=3,$D15,""))</f>
        <v/>
      </c>
      <c r="U15" s="17" t="str">
        <f>IF(OR(ISBLANK($I15),$I15&lt;=0),"",IF(Course!$C8=3,$I15,""))</f>
        <v/>
      </c>
      <c r="V15" s="17" t="str">
        <f>IF(OR(ISBLANK($D15),$D15&lt;=0),"",IF(Course!$C8=4,$D15,""))</f>
        <v/>
      </c>
      <c r="W15" s="17" t="str">
        <f>IF(OR(ISBLANK($I15),$I15&lt;=0),"",IF(Course!$C8=4,$I15,""))</f>
        <v/>
      </c>
      <c r="X15" s="17">
        <f>IF(OR(ISBLANK($D15),$D15&lt;=0),"",IF(Course!$C8=5,$D15,""))</f>
        <v>15</v>
      </c>
      <c r="Y15" s="17">
        <f>IF(OR(ISBLANK($I15),$I15&lt;=0),"",IF(Course!$C8=5,$I15,""))</f>
        <v>15</v>
      </c>
    </row>
    <row r="16" spans="2:25" ht="14.4" x14ac:dyDescent="0.3">
      <c r="B16" s="2">
        <v>6</v>
      </c>
      <c r="C16" s="17">
        <f>QUOTIENT($G$5,18)+IF(VLOOKUP($B16,Course!$A$3:$D$21,4,FALSE)&lt;=MOD($G$5,18),1,0)</f>
        <v>0</v>
      </c>
      <c r="D16" s="1">
        <v>15</v>
      </c>
      <c r="E16" s="17">
        <f t="shared" si="0"/>
        <v>15</v>
      </c>
      <c r="F16" s="17">
        <f>IF(D16-Course!$C9&gt;2,Course!$C9+2,D16)</f>
        <v>6</v>
      </c>
      <c r="G16" s="2">
        <f t="shared" si="1"/>
        <v>0</v>
      </c>
      <c r="H16" s="17">
        <f>2+VLOOKUP($B16,Course!$A$3:$D$21,3,FALSE)-E16</f>
        <v>-9</v>
      </c>
      <c r="I16" s="1">
        <v>15</v>
      </c>
      <c r="J16" s="17">
        <f t="shared" si="2"/>
        <v>15</v>
      </c>
      <c r="K16" s="17">
        <f>IF(I16-Course!$C9&gt;2,Course!$C9+2,I16)</f>
        <v>6</v>
      </c>
      <c r="L16" s="17"/>
      <c r="M16" s="17">
        <f>QUOTIENT($G$5,18)+IF(VLOOKUP($B16,Course!$E$3:$H$21,4,FALSE)&lt;=MOD($G$5,18),1,0)</f>
        <v>0</v>
      </c>
      <c r="N16" s="17"/>
      <c r="O16" s="17"/>
      <c r="P16" s="17"/>
      <c r="Q16" s="2">
        <f t="shared" si="3"/>
        <v>0</v>
      </c>
      <c r="R16" s="17">
        <f>2+VLOOKUP($B16,Course!$A$3:$D$21,3,FALSE)-J16</f>
        <v>-9</v>
      </c>
      <c r="S16" s="17"/>
      <c r="T16" s="17" t="str">
        <f>IF(OR(ISBLANK($D16),$D16&lt;=0),"",IF(Course!$C9=3,$D16,""))</f>
        <v/>
      </c>
      <c r="U16" s="17" t="str">
        <f>IF(OR(ISBLANK($I16),$I16&lt;=0),"",IF(Course!$C9=3,$I16,""))</f>
        <v/>
      </c>
      <c r="V16" s="17">
        <f>IF(OR(ISBLANK($D16),$D16&lt;=0),"",IF(Course!$C9=4,$D16,""))</f>
        <v>15</v>
      </c>
      <c r="W16" s="17">
        <f>IF(OR(ISBLANK($I16),$I16&lt;=0),"",IF(Course!$C9=4,$I16,""))</f>
        <v>15</v>
      </c>
      <c r="X16" s="17" t="str">
        <f>IF(OR(ISBLANK($D16),$D16&lt;=0),"",IF(Course!$C9=5,$D16,""))</f>
        <v/>
      </c>
      <c r="Y16" s="17" t="str">
        <f>IF(OR(ISBLANK($I16),$I16&lt;=0),"",IF(Course!$C9=5,$I16,""))</f>
        <v/>
      </c>
    </row>
    <row r="17" spans="2:25" ht="14.4" x14ac:dyDescent="0.3">
      <c r="B17" s="2">
        <v>7</v>
      </c>
      <c r="C17" s="17">
        <f>QUOTIENT($G$5,18)+IF(VLOOKUP($B17,Course!$A$3:$D$21,4,FALSE)&lt;=MOD($G$5,18),1,0)</f>
        <v>0</v>
      </c>
      <c r="D17" s="1">
        <v>15</v>
      </c>
      <c r="E17" s="17">
        <f t="shared" si="0"/>
        <v>15</v>
      </c>
      <c r="F17" s="17">
        <f>IF(D17-Course!$C10&gt;2,Course!$C10+2,D17)</f>
        <v>5</v>
      </c>
      <c r="G17" s="2">
        <f t="shared" si="1"/>
        <v>0</v>
      </c>
      <c r="H17" s="17">
        <f>2+VLOOKUP($B17,Course!$A$3:$D$21,3,FALSE)-E17</f>
        <v>-10</v>
      </c>
      <c r="I17" s="1">
        <v>15</v>
      </c>
      <c r="J17" s="17">
        <f t="shared" si="2"/>
        <v>15</v>
      </c>
      <c r="K17" s="17">
        <f>IF(I17-Course!$C10&gt;2,Course!$C10+2,I17)</f>
        <v>5</v>
      </c>
      <c r="L17" s="17"/>
      <c r="M17" s="17">
        <f>QUOTIENT($G$5,18)+IF(VLOOKUP($B17,Course!$E$3:$H$21,4,FALSE)&lt;=MOD($G$5,18),1,0)</f>
        <v>0</v>
      </c>
      <c r="N17" s="17"/>
      <c r="O17" s="17"/>
      <c r="P17" s="17"/>
      <c r="Q17" s="2">
        <f t="shared" si="3"/>
        <v>0</v>
      </c>
      <c r="R17" s="17">
        <f>2+VLOOKUP($B17,Course!$A$3:$D$21,3,FALSE)-J17</f>
        <v>-10</v>
      </c>
      <c r="S17" s="17"/>
      <c r="T17" s="17">
        <f>IF(OR(ISBLANK($D17),$D17&lt;=0),"",IF(Course!$C10=3,$D17,""))</f>
        <v>15</v>
      </c>
      <c r="U17" s="17">
        <f>IF(OR(ISBLANK($I17),$I17&lt;=0),"",IF(Course!$C10=3,$I17,""))</f>
        <v>15</v>
      </c>
      <c r="V17" s="17" t="str">
        <f>IF(OR(ISBLANK($D17),$D17&lt;=0),"",IF(Course!$C10=4,$D17,""))</f>
        <v/>
      </c>
      <c r="W17" s="17" t="str">
        <f>IF(OR(ISBLANK($I17),$I17&lt;=0),"",IF(Course!$C10=4,$I17,""))</f>
        <v/>
      </c>
      <c r="X17" s="17" t="str">
        <f>IF(OR(ISBLANK($D17),$D17&lt;=0),"",IF(Course!$C10=5,$D17,""))</f>
        <v/>
      </c>
      <c r="Y17" s="17" t="str">
        <f>IF(OR(ISBLANK($I17),$I17&lt;=0),"",IF(Course!$C10=5,$I17,""))</f>
        <v/>
      </c>
    </row>
    <row r="18" spans="2:25" ht="14.4" x14ac:dyDescent="0.3">
      <c r="B18" s="2">
        <v>8</v>
      </c>
      <c r="C18" s="17">
        <f>QUOTIENT($G$5,18)+IF(VLOOKUP($B18,Course!$A$3:$D$21,4,FALSE)&lt;=MOD($G$5,18),1,0)</f>
        <v>0</v>
      </c>
      <c r="D18" s="1">
        <v>15</v>
      </c>
      <c r="E18" s="17">
        <f t="shared" si="0"/>
        <v>15</v>
      </c>
      <c r="F18" s="17">
        <f>IF(D18-Course!$C11&gt;2,Course!$C11+2,D18)</f>
        <v>6</v>
      </c>
      <c r="G18" s="2">
        <f t="shared" si="1"/>
        <v>0</v>
      </c>
      <c r="H18" s="17">
        <f>2+VLOOKUP($B18,Course!$A$3:$D$21,3,FALSE)-E18</f>
        <v>-9</v>
      </c>
      <c r="I18" s="1">
        <v>15</v>
      </c>
      <c r="J18" s="17">
        <f t="shared" si="2"/>
        <v>15</v>
      </c>
      <c r="K18" s="17">
        <f>IF(I18-Course!$C11&gt;2,Course!$C11+2,I18)</f>
        <v>6</v>
      </c>
      <c r="L18" s="17"/>
      <c r="M18" s="17">
        <f>QUOTIENT($G$5,18)+IF(VLOOKUP($B18,Course!$E$3:$H$21,4,FALSE)&lt;=MOD($G$5,18),1,0)</f>
        <v>0</v>
      </c>
      <c r="N18" s="17"/>
      <c r="O18" s="17"/>
      <c r="P18" s="17"/>
      <c r="Q18" s="2">
        <f t="shared" si="3"/>
        <v>0</v>
      </c>
      <c r="R18" s="17">
        <f>2+VLOOKUP($B18,Course!$A$3:$D$21,3,FALSE)-J18</f>
        <v>-9</v>
      </c>
      <c r="S18" s="17"/>
      <c r="T18" s="17" t="str">
        <f>IF(OR(ISBLANK($D18),$D18&lt;=0),"",IF(Course!$C11=3,$D18,""))</f>
        <v/>
      </c>
      <c r="U18" s="17" t="str">
        <f>IF(OR(ISBLANK($I18),$I18&lt;=0),"",IF(Course!$C11=3,$I18,""))</f>
        <v/>
      </c>
      <c r="V18" s="17">
        <f>IF(OR(ISBLANK($D18),$D18&lt;=0),"",IF(Course!$C11=4,$D18,""))</f>
        <v>15</v>
      </c>
      <c r="W18" s="17">
        <f>IF(OR(ISBLANK($I18),$I18&lt;=0),"",IF(Course!$C11=4,$I18,""))</f>
        <v>15</v>
      </c>
      <c r="X18" s="17" t="str">
        <f>IF(OR(ISBLANK($D18),$D18&lt;=0),"",IF(Course!$C11=5,$D18,""))</f>
        <v/>
      </c>
      <c r="Y18" s="17" t="str">
        <f>IF(OR(ISBLANK($I18),$I18&lt;=0),"",IF(Course!$C11=5,$I18,""))</f>
        <v/>
      </c>
    </row>
    <row r="19" spans="2:25" ht="14.4" x14ac:dyDescent="0.3">
      <c r="B19" s="2">
        <v>9</v>
      </c>
      <c r="C19" s="17">
        <f>QUOTIENT($G$5,18)+IF(VLOOKUP($B19,Course!$A$3:$D$21,4,FALSE)&lt;=MOD($G$5,18),1,0)</f>
        <v>0</v>
      </c>
      <c r="D19" s="1">
        <v>15</v>
      </c>
      <c r="E19" s="17">
        <f t="shared" si="0"/>
        <v>15</v>
      </c>
      <c r="F19" s="17">
        <f>IF(D19-Course!$C12&gt;2,Course!$C12+2,D19)</f>
        <v>6</v>
      </c>
      <c r="G19" s="2">
        <f t="shared" si="1"/>
        <v>0</v>
      </c>
      <c r="H19" s="17">
        <f>2+VLOOKUP($B19,Course!$A$3:$D$21,3,FALSE)-E19</f>
        <v>-9</v>
      </c>
      <c r="I19" s="1">
        <v>15</v>
      </c>
      <c r="J19" s="17">
        <f t="shared" si="2"/>
        <v>15</v>
      </c>
      <c r="K19" s="17">
        <f>IF(I19-Course!$C12&gt;2,Course!$C12+2,I19)</f>
        <v>6</v>
      </c>
      <c r="L19" s="17"/>
      <c r="M19" s="17">
        <f>QUOTIENT($G$5,18)+IF(VLOOKUP($B19,Course!$E$3:$H$21,4,FALSE)&lt;=MOD($G$5,18),1,0)</f>
        <v>0</v>
      </c>
      <c r="N19" s="17"/>
      <c r="O19" s="17"/>
      <c r="P19" s="17"/>
      <c r="Q19" s="2">
        <f t="shared" si="3"/>
        <v>0</v>
      </c>
      <c r="R19" s="17">
        <f>2+VLOOKUP($B19,Course!$A$3:$D$21,3,FALSE)-J19</f>
        <v>-9</v>
      </c>
      <c r="S19" s="17"/>
      <c r="T19" s="17" t="str">
        <f>IF(OR(ISBLANK($D19),$D19&lt;=0),"",IF(Course!$C12=3,$D19,""))</f>
        <v/>
      </c>
      <c r="U19" s="17" t="str">
        <f>IF(OR(ISBLANK($I19),$I19&lt;=0),"",IF(Course!$C12=3,$I19,""))</f>
        <v/>
      </c>
      <c r="V19" s="17">
        <f>IF(OR(ISBLANK($D19),$D19&lt;=0),"",IF(Course!$C12=4,$D19,""))</f>
        <v>15</v>
      </c>
      <c r="W19" s="17">
        <f>IF(OR(ISBLANK($I19),$I19&lt;=0),"",IF(Course!$C12=4,$I19,""))</f>
        <v>15</v>
      </c>
      <c r="X19" s="17" t="str">
        <f>IF(OR(ISBLANK($D19),$D19&lt;=0),"",IF(Course!$C12=5,$D19,""))</f>
        <v/>
      </c>
      <c r="Y19" s="17" t="str">
        <f>IF(OR(ISBLANK($I19),$I19&lt;=0),"",IF(Course!$C12=5,$I19,""))</f>
        <v/>
      </c>
    </row>
    <row r="20" spans="2:25" ht="14.4" x14ac:dyDescent="0.3">
      <c r="B20" s="2">
        <v>10</v>
      </c>
      <c r="C20" s="17">
        <f>QUOTIENT($G$5,18)+IF(VLOOKUP($B20,Course!$A$3:$D$21,4,FALSE)&lt;=MOD($G$5,18),1,0)</f>
        <v>0</v>
      </c>
      <c r="D20" s="1">
        <v>15</v>
      </c>
      <c r="E20" s="17">
        <f t="shared" si="0"/>
        <v>15</v>
      </c>
      <c r="F20" s="17">
        <f>IF(D20-Course!$C13&gt;2,Course!$C13+2,D20)</f>
        <v>6</v>
      </c>
      <c r="G20" s="2">
        <f t="shared" si="1"/>
        <v>0</v>
      </c>
      <c r="H20" s="17">
        <f>2+VLOOKUP($B20,Course!$A$3:$D$21,3,FALSE)-E20</f>
        <v>-9</v>
      </c>
      <c r="I20" s="1">
        <v>15</v>
      </c>
      <c r="J20" s="17">
        <f t="shared" si="2"/>
        <v>15</v>
      </c>
      <c r="K20" s="17">
        <f>IF(I20-Course!$C13&gt;2,Course!$C13+2,I20)</f>
        <v>6</v>
      </c>
      <c r="L20" s="17"/>
      <c r="M20" s="17">
        <f>QUOTIENT($G$5,18)+IF(VLOOKUP($B20,Course!$E$3:$H$21,4,FALSE)&lt;=MOD($G$5,18),1,0)</f>
        <v>0</v>
      </c>
      <c r="N20" s="17"/>
      <c r="O20" s="17"/>
      <c r="P20" s="17"/>
      <c r="Q20" s="2">
        <f t="shared" si="3"/>
        <v>0</v>
      </c>
      <c r="R20" s="17">
        <f>2+VLOOKUP($B20,Course!$A$3:$D$21,3,FALSE)-J20</f>
        <v>-9</v>
      </c>
      <c r="S20" s="17"/>
      <c r="T20" s="17" t="str">
        <f>IF(OR(ISBLANK($D20),$D20&lt;=0),"",IF(Course!$C13=3,$D20,""))</f>
        <v/>
      </c>
      <c r="U20" s="17" t="str">
        <f>IF(OR(ISBLANK($I20),$I20&lt;=0),"",IF(Course!$C13=3,$I20,""))</f>
        <v/>
      </c>
      <c r="V20" s="17">
        <f>IF(OR(ISBLANK($D20),$D20&lt;=0),"",IF(Course!$C13=4,$D20,""))</f>
        <v>15</v>
      </c>
      <c r="W20" s="17">
        <f>IF(OR(ISBLANK($I20),$I20&lt;=0),"",IF(Course!$C13=4,$I20,""))</f>
        <v>15</v>
      </c>
      <c r="X20" s="17" t="str">
        <f>IF(OR(ISBLANK($D20),$D20&lt;=0),"",IF(Course!$C13=5,$D20,""))</f>
        <v/>
      </c>
      <c r="Y20" s="17" t="str">
        <f>IF(OR(ISBLANK($I20),$I20&lt;=0),"",IF(Course!$C13=5,$I20,""))</f>
        <v/>
      </c>
    </row>
    <row r="21" spans="2:25" ht="14.4" x14ac:dyDescent="0.3">
      <c r="B21" s="2">
        <v>11</v>
      </c>
      <c r="C21" s="17">
        <f>QUOTIENT($G$5,18)+IF(VLOOKUP($B21,Course!$A$3:$D$21,4,FALSE)&lt;=MOD($G$5,18),1,0)</f>
        <v>0</v>
      </c>
      <c r="D21" s="1">
        <v>15</v>
      </c>
      <c r="E21" s="17">
        <f t="shared" si="0"/>
        <v>15</v>
      </c>
      <c r="F21" s="17">
        <f>IF(D21-Course!$C14&gt;2,Course!$C14+2,D21)</f>
        <v>6</v>
      </c>
      <c r="G21" s="2">
        <f t="shared" si="1"/>
        <v>0</v>
      </c>
      <c r="H21" s="17">
        <f>2+VLOOKUP($B21,Course!$A$3:$D$21,3,FALSE)-E21</f>
        <v>-9</v>
      </c>
      <c r="I21" s="1">
        <v>15</v>
      </c>
      <c r="J21" s="17">
        <f t="shared" si="2"/>
        <v>15</v>
      </c>
      <c r="K21" s="17">
        <f>IF(I21-Course!$C14&gt;2,Course!$C14+2,I21)</f>
        <v>6</v>
      </c>
      <c r="L21" s="17"/>
      <c r="M21" s="17">
        <f>QUOTIENT($G$5,18)+IF(VLOOKUP($B21,Course!$E$3:$H$21,4,FALSE)&lt;=MOD($G$5,18),1,0)</f>
        <v>0</v>
      </c>
      <c r="N21" s="17"/>
      <c r="O21" s="17"/>
      <c r="P21" s="17"/>
      <c r="Q21" s="2">
        <f t="shared" si="3"/>
        <v>0</v>
      </c>
      <c r="R21" s="17">
        <f>2+VLOOKUP($B21,Course!$A$3:$D$21,3,FALSE)-J21</f>
        <v>-9</v>
      </c>
      <c r="S21" s="17"/>
      <c r="T21" s="17" t="str">
        <f>IF(OR(ISBLANK($D21),$D21&lt;=0),"",IF(Course!$C14=3,$D21,""))</f>
        <v/>
      </c>
      <c r="U21" s="17" t="str">
        <f>IF(OR(ISBLANK($I21),$I21&lt;=0),"",IF(Course!$C14=3,$I21,""))</f>
        <v/>
      </c>
      <c r="V21" s="17">
        <f>IF(OR(ISBLANK($D21),$D21&lt;=0),"",IF(Course!$C14=4,$D21,""))</f>
        <v>15</v>
      </c>
      <c r="W21" s="17">
        <f>IF(OR(ISBLANK($I21),$I21&lt;=0),"",IF(Course!$C14=4,$I21,""))</f>
        <v>15</v>
      </c>
      <c r="X21" s="17" t="str">
        <f>IF(OR(ISBLANK($D21),$D21&lt;=0),"",IF(Course!$C14=5,$D21,""))</f>
        <v/>
      </c>
      <c r="Y21" s="17" t="str">
        <f>IF(OR(ISBLANK($I21),$I21&lt;=0),"",IF(Course!$C14=5,$I21,""))</f>
        <v/>
      </c>
    </row>
    <row r="22" spans="2:25" ht="14.4" x14ac:dyDescent="0.3">
      <c r="B22" s="2">
        <v>12</v>
      </c>
      <c r="C22" s="17">
        <f>QUOTIENT($G$5,18)+IF(VLOOKUP($B22,Course!$A$3:$D$21,4,FALSE)&lt;=MOD($G$5,18),1,0)</f>
        <v>0</v>
      </c>
      <c r="D22" s="1">
        <v>15</v>
      </c>
      <c r="E22" s="17">
        <f t="shared" si="0"/>
        <v>15</v>
      </c>
      <c r="F22" s="17">
        <f>IF(D22-Course!$C15&gt;2,Course!$C15+2,D22)</f>
        <v>6</v>
      </c>
      <c r="G22" s="2">
        <f t="shared" si="1"/>
        <v>0</v>
      </c>
      <c r="H22" s="17">
        <f>2+VLOOKUP($B22,Course!$A$3:$D$21,3,FALSE)-E22</f>
        <v>-9</v>
      </c>
      <c r="I22" s="1">
        <v>15</v>
      </c>
      <c r="J22" s="17">
        <f t="shared" si="2"/>
        <v>15</v>
      </c>
      <c r="K22" s="17">
        <f>IF(I22-Course!$C15&gt;2,Course!$C15+2,I22)</f>
        <v>6</v>
      </c>
      <c r="L22" s="17"/>
      <c r="M22" s="17">
        <f>QUOTIENT($G$5,18)+IF(VLOOKUP($B22,Course!$E$3:$H$21,4,FALSE)&lt;=MOD($G$5,18),1,0)</f>
        <v>0</v>
      </c>
      <c r="N22" s="17"/>
      <c r="O22" s="17"/>
      <c r="P22" s="17"/>
      <c r="Q22" s="2">
        <f t="shared" si="3"/>
        <v>0</v>
      </c>
      <c r="R22" s="17">
        <f>2+VLOOKUP($B22,Course!$A$3:$D$21,3,FALSE)-J22</f>
        <v>-9</v>
      </c>
      <c r="S22" s="17"/>
      <c r="T22" s="17" t="str">
        <f>IF(OR(ISBLANK($D22),$D22&lt;=0),"",IF(Course!$C15=3,$D22,""))</f>
        <v/>
      </c>
      <c r="U22" s="17" t="str">
        <f>IF(OR(ISBLANK($I22),$I22&lt;=0),"",IF(Course!$C15=3,$I22,""))</f>
        <v/>
      </c>
      <c r="V22" s="17">
        <f>IF(OR(ISBLANK($D22),$D22&lt;=0),"",IF(Course!$C15=4,$D22,""))</f>
        <v>15</v>
      </c>
      <c r="W22" s="17">
        <f>IF(OR(ISBLANK($I22),$I22&lt;=0),"",IF(Course!$C15=4,$I22,""))</f>
        <v>15</v>
      </c>
      <c r="X22" s="17" t="str">
        <f>IF(OR(ISBLANK($D22),$D22&lt;=0),"",IF(Course!$C15=5,$D22,""))</f>
        <v/>
      </c>
      <c r="Y22" s="17" t="str">
        <f>IF(OR(ISBLANK($I22),$I22&lt;=0),"",IF(Course!$C15=5,$I22,""))</f>
        <v/>
      </c>
    </row>
    <row r="23" spans="2:25" ht="14.4" x14ac:dyDescent="0.3">
      <c r="B23" s="2">
        <v>13</v>
      </c>
      <c r="C23" s="17">
        <f>QUOTIENT($G$5,18)+IF(VLOOKUP($B23,Course!$A$3:$D$21,4,FALSE)&lt;=MOD($G$5,18),1,0)</f>
        <v>0</v>
      </c>
      <c r="D23" s="1">
        <v>15</v>
      </c>
      <c r="E23" s="17">
        <f t="shared" si="0"/>
        <v>15</v>
      </c>
      <c r="F23" s="17">
        <f>IF(D23-Course!$C16&gt;2,Course!$C16+2,D23)</f>
        <v>5</v>
      </c>
      <c r="G23" s="2">
        <f t="shared" si="1"/>
        <v>0</v>
      </c>
      <c r="H23" s="17">
        <f>2+VLOOKUP($B23,Course!$A$3:$D$21,3,FALSE)-E23</f>
        <v>-10</v>
      </c>
      <c r="I23" s="1">
        <v>15</v>
      </c>
      <c r="J23" s="17">
        <f t="shared" si="2"/>
        <v>15</v>
      </c>
      <c r="K23" s="17">
        <f>IF(I23-Course!$C16&gt;2,Course!$C16+2,I23)</f>
        <v>5</v>
      </c>
      <c r="L23" s="17"/>
      <c r="M23" s="17">
        <f>QUOTIENT($G$5,18)+IF(VLOOKUP($B23,Course!$E$3:$H$21,4,FALSE)&lt;=MOD($G$5,18),1,0)</f>
        <v>0</v>
      </c>
      <c r="N23" s="17"/>
      <c r="O23" s="17"/>
      <c r="P23" s="17"/>
      <c r="Q23" s="2">
        <f t="shared" si="3"/>
        <v>0</v>
      </c>
      <c r="R23" s="17">
        <f>2+VLOOKUP($B23,Course!$A$3:$D$21,3,FALSE)-J23</f>
        <v>-10</v>
      </c>
      <c r="S23" s="17"/>
      <c r="T23" s="17">
        <f>IF(OR(ISBLANK($D23),$D23&lt;=0),"",IF(Course!$C16=3,$D23,""))</f>
        <v>15</v>
      </c>
      <c r="U23" s="17">
        <f>IF(OR(ISBLANK($I23),$I23&lt;=0),"",IF(Course!$C16=3,$I23,""))</f>
        <v>15</v>
      </c>
      <c r="V23" s="17" t="str">
        <f>IF(OR(ISBLANK($D23),$D23&lt;=0),"",IF(Course!$C16=4,$D23,""))</f>
        <v/>
      </c>
      <c r="W23" s="17" t="str">
        <f>IF(OR(ISBLANK($I23),$I23&lt;=0),"",IF(Course!$C16=4,$I23,""))</f>
        <v/>
      </c>
      <c r="X23" s="17" t="str">
        <f>IF(OR(ISBLANK($D23),$D23&lt;=0),"",IF(Course!$C16=5,$D23,""))</f>
        <v/>
      </c>
      <c r="Y23" s="17" t="str">
        <f>IF(OR(ISBLANK($I23),$I23&lt;=0),"",IF(Course!$C16=5,$I23,""))</f>
        <v/>
      </c>
    </row>
    <row r="24" spans="2:25" ht="14.4" x14ac:dyDescent="0.3">
      <c r="B24" s="2">
        <v>14</v>
      </c>
      <c r="C24" s="17">
        <f>QUOTIENT($G$5,18)+IF(VLOOKUP($B24,Course!$A$3:$D$21,4,FALSE)&lt;=MOD($G$5,18),1,0)</f>
        <v>0</v>
      </c>
      <c r="D24" s="1">
        <v>15</v>
      </c>
      <c r="E24" s="17">
        <f t="shared" si="0"/>
        <v>15</v>
      </c>
      <c r="F24" s="17">
        <f>IF(D24-Course!$C17&gt;2,Course!$C17+2,D24)</f>
        <v>6</v>
      </c>
      <c r="G24" s="2">
        <f t="shared" si="1"/>
        <v>0</v>
      </c>
      <c r="H24" s="17">
        <f>2+VLOOKUP($B24,Course!$A$3:$D$21,3,FALSE)-E24</f>
        <v>-9</v>
      </c>
      <c r="I24" s="1">
        <v>15</v>
      </c>
      <c r="J24" s="17">
        <f t="shared" si="2"/>
        <v>15</v>
      </c>
      <c r="K24" s="17">
        <f>IF(I24-Course!$C17&gt;2,Course!$C17+2,I24)</f>
        <v>6</v>
      </c>
      <c r="L24" s="17"/>
      <c r="M24" s="17">
        <f>QUOTIENT($G$5,18)+IF(VLOOKUP($B24,Course!$E$3:$H$21,4,FALSE)&lt;=MOD($G$5,18),1,0)</f>
        <v>0</v>
      </c>
      <c r="N24" s="17"/>
      <c r="O24" s="17"/>
      <c r="P24" s="17"/>
      <c r="Q24" s="2">
        <f t="shared" si="3"/>
        <v>0</v>
      </c>
      <c r="R24" s="17">
        <f>2+VLOOKUP($B24,Course!$A$3:$D$21,3,FALSE)-J24</f>
        <v>-9</v>
      </c>
      <c r="S24" s="17"/>
      <c r="T24" s="17" t="str">
        <f>IF(OR(ISBLANK($D24),$D24&lt;=0),"",IF(Course!$C17=3,$D24,""))</f>
        <v/>
      </c>
      <c r="U24" s="17" t="str">
        <f>IF(OR(ISBLANK($I24),$I24&lt;=0),"",IF(Course!$C17=3,$I24,""))</f>
        <v/>
      </c>
      <c r="V24" s="17">
        <f>IF(OR(ISBLANK($D24),$D24&lt;=0),"",IF(Course!$C17=4,$D24,""))</f>
        <v>15</v>
      </c>
      <c r="W24" s="17">
        <f>IF(OR(ISBLANK($I24),$I24&lt;=0),"",IF(Course!$C17=4,$I24,""))</f>
        <v>15</v>
      </c>
      <c r="X24" s="17" t="str">
        <f>IF(OR(ISBLANK($D24),$D24&lt;=0),"",IF(Course!$C17=5,$D24,""))</f>
        <v/>
      </c>
      <c r="Y24" s="17" t="str">
        <f>IF(OR(ISBLANK($I24),$I24&lt;=0),"",IF(Course!$C17=5,$I24,""))</f>
        <v/>
      </c>
    </row>
    <row r="25" spans="2:25" ht="14.4" x14ac:dyDescent="0.3">
      <c r="B25" s="2">
        <v>15</v>
      </c>
      <c r="C25" s="17">
        <f>QUOTIENT($G$5,18)+IF(VLOOKUP($B25,Course!$A$3:$D$21,4,FALSE)&lt;=MOD($G$5,18),1,0)</f>
        <v>0</v>
      </c>
      <c r="D25" s="1">
        <v>15</v>
      </c>
      <c r="E25" s="17">
        <f t="shared" si="0"/>
        <v>15</v>
      </c>
      <c r="F25" s="17">
        <f>IF(D25-Course!$C18&gt;2,Course!$C18+2,D25)</f>
        <v>6</v>
      </c>
      <c r="G25" s="2">
        <f t="shared" si="1"/>
        <v>0</v>
      </c>
      <c r="H25" s="17">
        <f>2+VLOOKUP($B25,Course!$A$3:$D$21,3,FALSE)-E25</f>
        <v>-9</v>
      </c>
      <c r="I25" s="1">
        <v>15</v>
      </c>
      <c r="J25" s="17">
        <f t="shared" si="2"/>
        <v>15</v>
      </c>
      <c r="K25" s="17">
        <f>IF(I25-Course!$C18&gt;2,Course!$C18+2,I25)</f>
        <v>6</v>
      </c>
      <c r="L25" s="17"/>
      <c r="M25" s="17">
        <f>QUOTIENT($G$5,18)+IF(VLOOKUP($B25,Course!$E$3:$H$21,4,FALSE)&lt;=MOD($G$5,18),1,0)</f>
        <v>0</v>
      </c>
      <c r="N25" s="17"/>
      <c r="O25" s="17"/>
      <c r="P25" s="17"/>
      <c r="Q25" s="2">
        <f t="shared" si="3"/>
        <v>0</v>
      </c>
      <c r="R25" s="17">
        <f>2+VLOOKUP($B25,Course!$A$3:$D$21,3,FALSE)-J25</f>
        <v>-9</v>
      </c>
      <c r="S25" s="17"/>
      <c r="T25" s="17" t="str">
        <f>IF(OR(ISBLANK($D25),$D25&lt;=0),"",IF(Course!$C18=3,$D25,""))</f>
        <v/>
      </c>
      <c r="U25" s="17" t="str">
        <f>IF(OR(ISBLANK($I25),$I25&lt;=0),"",IF(Course!$C18=3,$I25,""))</f>
        <v/>
      </c>
      <c r="V25" s="17">
        <f>IF(OR(ISBLANK($D25),$D25&lt;=0),"",IF(Course!$C18=4,$D25,""))</f>
        <v>15</v>
      </c>
      <c r="W25" s="17">
        <f>IF(OR(ISBLANK($I25),$I25&lt;=0),"",IF(Course!$C18=4,$I25,""))</f>
        <v>15</v>
      </c>
      <c r="X25" s="17" t="str">
        <f>IF(OR(ISBLANK($D25),$D25&lt;=0),"",IF(Course!$C18=5,$D25,""))</f>
        <v/>
      </c>
      <c r="Y25" s="17" t="str">
        <f>IF(OR(ISBLANK($I25),$I25&lt;=0),"",IF(Course!$C18=5,$I25,""))</f>
        <v/>
      </c>
    </row>
    <row r="26" spans="2:25" ht="14.4" x14ac:dyDescent="0.3">
      <c r="B26" s="2">
        <v>16</v>
      </c>
      <c r="C26" s="17">
        <f>QUOTIENT($G$5,18)+IF(VLOOKUP($B26,Course!$A$3:$D$21,4,FALSE)&lt;=MOD($G$5,18),1,0)</f>
        <v>0</v>
      </c>
      <c r="D26" s="1">
        <v>15</v>
      </c>
      <c r="E26" s="17">
        <f t="shared" si="0"/>
        <v>15</v>
      </c>
      <c r="F26" s="17">
        <f>IF(D26-Course!$C19&gt;2,Course!$C19+2,D26)</f>
        <v>6</v>
      </c>
      <c r="G26" s="2">
        <f t="shared" si="1"/>
        <v>0</v>
      </c>
      <c r="H26" s="17">
        <f>2+VLOOKUP($B26,Course!$A$3:$D$21,3,FALSE)-E26</f>
        <v>-9</v>
      </c>
      <c r="I26" s="1">
        <v>15</v>
      </c>
      <c r="J26" s="17">
        <f t="shared" si="2"/>
        <v>15</v>
      </c>
      <c r="K26" s="17">
        <f>IF(I26-Course!$C19&gt;2,Course!$C19+2,I26)</f>
        <v>6</v>
      </c>
      <c r="L26" s="17"/>
      <c r="M26" s="17">
        <f>QUOTIENT($G$5,18)+IF(VLOOKUP($B26,Course!$E$3:$H$21,4,FALSE)&lt;=MOD($G$5,18),1,0)</f>
        <v>0</v>
      </c>
      <c r="N26" s="17"/>
      <c r="O26" s="17"/>
      <c r="P26" s="17"/>
      <c r="Q26" s="2">
        <f t="shared" si="3"/>
        <v>0</v>
      </c>
      <c r="R26" s="17">
        <f>2+VLOOKUP($B26,Course!$A$3:$D$21,3,FALSE)-J26</f>
        <v>-9</v>
      </c>
      <c r="S26" s="17"/>
      <c r="T26" s="17" t="str">
        <f>IF(OR(ISBLANK($D26),$D26&lt;=0),"",IF(Course!$C19=3,$D26,""))</f>
        <v/>
      </c>
      <c r="U26" s="17" t="str">
        <f>IF(OR(ISBLANK($I26),$I26&lt;=0),"",IF(Course!$C19=3,$I26,""))</f>
        <v/>
      </c>
      <c r="V26" s="17">
        <f>IF(OR(ISBLANK($D26),$D26&lt;=0),"",IF(Course!$C19=4,$D26,""))</f>
        <v>15</v>
      </c>
      <c r="W26" s="17">
        <f>IF(OR(ISBLANK($I26),$I26&lt;=0),"",IF(Course!$C19=4,$I26,""))</f>
        <v>15</v>
      </c>
      <c r="X26" s="17" t="str">
        <f>IF(OR(ISBLANK($D26),$D26&lt;=0),"",IF(Course!$C19=5,$D26,""))</f>
        <v/>
      </c>
      <c r="Y26" s="17" t="str">
        <f>IF(OR(ISBLANK($I26),$I26&lt;=0),"",IF(Course!$C19=5,$I26,""))</f>
        <v/>
      </c>
    </row>
    <row r="27" spans="2:25" ht="14.4" x14ac:dyDescent="0.3">
      <c r="B27" s="2">
        <v>17</v>
      </c>
      <c r="C27" s="17">
        <f>QUOTIENT($G$5,18)+IF(VLOOKUP($B27,Course!$A$3:$D$21,4,FALSE)&lt;=MOD($G$5,18),1,0)</f>
        <v>0</v>
      </c>
      <c r="D27" s="1">
        <v>15</v>
      </c>
      <c r="E27" s="17">
        <f t="shared" si="0"/>
        <v>15</v>
      </c>
      <c r="F27" s="17">
        <f>IF(D27-Course!$C20&gt;2,Course!$C20+2,D27)</f>
        <v>6</v>
      </c>
      <c r="G27" s="2">
        <f t="shared" si="1"/>
        <v>0</v>
      </c>
      <c r="H27" s="17">
        <f>2+VLOOKUP($B27,Course!$A$3:$D$21,3,FALSE)-E27</f>
        <v>-9</v>
      </c>
      <c r="I27" s="1">
        <v>15</v>
      </c>
      <c r="J27" s="17">
        <f t="shared" si="2"/>
        <v>15</v>
      </c>
      <c r="K27" s="17">
        <f>IF(I27-Course!$C20&gt;2,Course!$C20+2,I27)</f>
        <v>6</v>
      </c>
      <c r="L27" s="17"/>
      <c r="M27" s="17">
        <f>QUOTIENT($G$5,18)+IF(VLOOKUP($B27,Course!$E$3:$H$21,4,FALSE)&lt;=MOD($G$5,18),1,0)</f>
        <v>0</v>
      </c>
      <c r="N27" s="17"/>
      <c r="O27" s="17"/>
      <c r="P27" s="17"/>
      <c r="Q27" s="2">
        <f t="shared" si="3"/>
        <v>0</v>
      </c>
      <c r="R27" s="17">
        <f>2+VLOOKUP($B27,Course!$A$3:$D$21,3,FALSE)-J27</f>
        <v>-9</v>
      </c>
      <c r="S27" s="17"/>
      <c r="T27" s="17" t="str">
        <f>IF(OR(ISBLANK($D27),$D27&lt;=0),"",IF(Course!$C20=3,$D27,""))</f>
        <v/>
      </c>
      <c r="U27" s="17" t="str">
        <f>IF(OR(ISBLANK($I27),$I27&lt;=0),"",IF(Course!$C20=3,$I27,""))</f>
        <v/>
      </c>
      <c r="V27" s="17">
        <f>IF(OR(ISBLANK($D27),$D27&lt;=0),"",IF(Course!$C20=4,$D27,""))</f>
        <v>15</v>
      </c>
      <c r="W27" s="17">
        <f>IF(OR(ISBLANK($I27),$I27&lt;=0),"",IF(Course!$C20=4,$I27,""))</f>
        <v>15</v>
      </c>
      <c r="X27" s="17" t="str">
        <f>IF(OR(ISBLANK($D27),$D27&lt;=0),"",IF(Course!$C20=5,$D27,""))</f>
        <v/>
      </c>
      <c r="Y27" s="17" t="str">
        <f>IF(OR(ISBLANK($I27),$I27&lt;=0),"",IF(Course!$C20=5,$I27,""))</f>
        <v/>
      </c>
    </row>
    <row r="28" spans="2:25" ht="14.4" x14ac:dyDescent="0.3">
      <c r="B28" s="2">
        <v>18</v>
      </c>
      <c r="C28" s="17">
        <f>QUOTIENT($G$5,18)+IF(VLOOKUP($B28,Course!$A$3:$D$21,4,FALSE)&lt;=MOD($G$5,18),1,0)</f>
        <v>0</v>
      </c>
      <c r="D28" s="1">
        <v>15</v>
      </c>
      <c r="E28" s="17">
        <f t="shared" si="0"/>
        <v>15</v>
      </c>
      <c r="F28" s="17">
        <f>IF(D28-Course!$C21&gt;2,Course!$C21+2,D28)</f>
        <v>7</v>
      </c>
      <c r="G28" s="2">
        <f t="shared" si="1"/>
        <v>0</v>
      </c>
      <c r="H28" s="17">
        <f>2+VLOOKUP($B28,Course!$A$3:$D$21,3,FALSE)-E28</f>
        <v>-8</v>
      </c>
      <c r="I28" s="1">
        <v>15</v>
      </c>
      <c r="J28" s="17">
        <f t="shared" si="2"/>
        <v>15</v>
      </c>
      <c r="K28" s="17">
        <f>IF(I28-Course!$C21&gt;2,Course!$C21+2,I28)</f>
        <v>7</v>
      </c>
      <c r="L28" s="17"/>
      <c r="M28" s="17">
        <f>QUOTIENT($G$5,18)+IF(VLOOKUP($B28,Course!$E$3:$H$21,4,FALSE)&lt;=MOD($G$5,18),1,0)</f>
        <v>0</v>
      </c>
      <c r="N28" s="17"/>
      <c r="O28" s="17"/>
      <c r="P28" s="17"/>
      <c r="Q28" s="2">
        <f t="shared" si="3"/>
        <v>0</v>
      </c>
      <c r="R28" s="17">
        <f>2+VLOOKUP($B28,Course!$A$3:$D$21,3,FALSE)-J28</f>
        <v>-8</v>
      </c>
      <c r="S28" s="17"/>
      <c r="T28" s="17" t="str">
        <f>IF(OR(ISBLANK($D28),$D28&lt;=0),"",IF(Course!$C21=3,$D28,""))</f>
        <v/>
      </c>
      <c r="U28" s="17" t="str">
        <f>IF(OR(ISBLANK($I28),$I28&lt;=0),"",IF(Course!$C21=3,$I28,""))</f>
        <v/>
      </c>
      <c r="V28" s="17" t="str">
        <f>IF(OR(ISBLANK($D28),$D28&lt;=0),"",IF(Course!$C21=4,$D28,""))</f>
        <v/>
      </c>
      <c r="W28" s="17" t="str">
        <f>IF(OR(ISBLANK($I28),$I28&lt;=0),"",IF(Course!$C21=4,$I28,""))</f>
        <v/>
      </c>
      <c r="X28" s="17">
        <f>IF(OR(ISBLANK($D28),$D28&lt;=0),"",IF(Course!$C21=5,$D28,""))</f>
        <v>15</v>
      </c>
      <c r="Y28" s="17">
        <f>IF(OR(ISBLANK($I28),$I28&lt;=0),"",IF(Course!$C21=5,$I28,""))</f>
        <v>15</v>
      </c>
    </row>
    <row r="29" spans="2:25" ht="14.4" x14ac:dyDescent="0.3">
      <c r="B29" s="41" t="s">
        <v>2</v>
      </c>
      <c r="C29" s="42"/>
      <c r="D29" s="42">
        <f>SUM(D11:D28)</f>
        <v>270</v>
      </c>
      <c r="E29" s="42"/>
      <c r="F29" s="42">
        <f>SUM(F11:F28)</f>
        <v>106</v>
      </c>
      <c r="G29" s="41">
        <f t="shared" ref="G29:R29" si="4">SUM(G11:G28)</f>
        <v>0</v>
      </c>
      <c r="H29" s="42">
        <f t="shared" si="4"/>
        <v>-164</v>
      </c>
      <c r="I29" s="42">
        <f t="shared" si="4"/>
        <v>270</v>
      </c>
      <c r="J29" s="42">
        <f t="shared" si="4"/>
        <v>270</v>
      </c>
      <c r="K29" s="42">
        <f t="shared" si="4"/>
        <v>106</v>
      </c>
      <c r="L29" s="42"/>
      <c r="M29" s="42"/>
      <c r="N29" s="42"/>
      <c r="O29" s="42"/>
      <c r="P29" s="42"/>
      <c r="Q29" s="41">
        <f t="shared" si="4"/>
        <v>0</v>
      </c>
      <c r="R29" s="42">
        <f t="shared" si="4"/>
        <v>-164</v>
      </c>
      <c r="S29" s="42"/>
      <c r="T29" s="17" t="str">
        <f>IF(OR(ISBLANK($D29),$D29&lt;=0),"",IF(Course!$C22=3,$D29,""))</f>
        <v/>
      </c>
      <c r="U29" s="17" t="str">
        <f>IF(OR(ISBLANK($I29),$I29&lt;=0),"",IF(Course!$C22=3,$I29,""))</f>
        <v/>
      </c>
      <c r="V29" s="17" t="str">
        <f>IF(OR(ISBLANK($D29),$D29&lt;=0),"",IF(Course!$C22=4,$D29,""))</f>
        <v/>
      </c>
      <c r="W29" s="17" t="str">
        <f>IF(OR(ISBLANK($I29),$I29&lt;=0),"",IF(Course!$C22=4,$I29,""))</f>
        <v/>
      </c>
      <c r="X29" s="17" t="str">
        <f>IF(OR(ISBLANK($D29),$D29&lt;=0),"",IF(Course!$C22=5,$D29,""))</f>
        <v/>
      </c>
      <c r="Y29" s="17" t="str">
        <f>IF(OR(ISBLANK($I29),$I29&lt;=0),"",IF(Course!$C22=5,$I29,""))</f>
        <v/>
      </c>
    </row>
    <row r="30" spans="2:25" ht="14.4" x14ac:dyDescent="0.3">
      <c r="B30" s="38" t="s">
        <v>33</v>
      </c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40">
        <f>Q29+G29</f>
        <v>0</v>
      </c>
      <c r="R30" s="41">
        <f>R29+H29</f>
        <v>-328</v>
      </c>
      <c r="S30" s="41">
        <f>Q30+R30/1000</f>
        <v>-0.32800000000000001</v>
      </c>
      <c r="T30" s="41"/>
      <c r="U30" s="41">
        <f>AVERAGE(T11:U29)</f>
        <v>15</v>
      </c>
      <c r="V30" s="41"/>
      <c r="W30" s="41">
        <f t="shared" ref="W30:Y30" si="5">AVERAGE(V11:W29)</f>
        <v>15</v>
      </c>
      <c r="X30" s="41"/>
      <c r="Y30" s="41">
        <f t="shared" si="5"/>
        <v>15</v>
      </c>
    </row>
    <row r="31" spans="2:25" ht="14.4" x14ac:dyDescent="0.3">
      <c r="B31" s="38" t="s">
        <v>38</v>
      </c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8"/>
      <c r="Q31" s="40" t="e">
        <f ca="1">OFFSET(INDIRECT("'"&amp;SUBSTITUTE($B$3,"'","''")&amp;"'!C4"),MATCH($B$2,INDIRECT("'"&amp;SUBSTITUTE($B$3,"'","''")&amp;"'!$C$5:$C$6"),0),2,1,1)</f>
        <v>#REF!</v>
      </c>
      <c r="R31" s="39"/>
      <c r="S31" s="39"/>
      <c r="T31" s="39"/>
      <c r="U31" s="39"/>
      <c r="V31" s="39"/>
      <c r="W31" s="39"/>
      <c r="X31" s="39"/>
      <c r="Y31" s="39"/>
    </row>
    <row r="32" spans="2:25" ht="14.4" x14ac:dyDescent="0.3">
      <c r="B32" s="38" t="s">
        <v>82</v>
      </c>
      <c r="C32" s="38"/>
      <c r="D32" s="38"/>
      <c r="E32" s="38"/>
      <c r="F32" s="38"/>
      <c r="G32" s="38">
        <f>F29-Course!C25</f>
        <v>38</v>
      </c>
      <c r="H32" s="38"/>
      <c r="I32" s="38"/>
      <c r="J32" s="38"/>
      <c r="K32" s="38"/>
      <c r="L32" s="38"/>
      <c r="M32" s="38"/>
      <c r="N32" s="38"/>
      <c r="O32" s="38"/>
      <c r="P32" s="38"/>
      <c r="Q32" s="40">
        <f>K29-Course!G25</f>
        <v>38</v>
      </c>
      <c r="R32" s="39"/>
      <c r="S32" s="39"/>
      <c r="T32" s="39"/>
      <c r="U32" s="39"/>
      <c r="V32" s="39"/>
      <c r="W32" s="39"/>
      <c r="X32" s="39"/>
      <c r="Y32" s="39"/>
    </row>
    <row r="33" ht="3.75" customHeight="1" x14ac:dyDescent="0.3"/>
  </sheetData>
  <sheetProtection selectLockedCells="1"/>
  <mergeCells count="14">
    <mergeCell ref="T8:U8"/>
    <mergeCell ref="V8:W8"/>
    <mergeCell ref="X8:Y8"/>
    <mergeCell ref="J9:R9"/>
    <mergeCell ref="B2:R2"/>
    <mergeCell ref="B3:R3"/>
    <mergeCell ref="B5:D5"/>
    <mergeCell ref="B8:B10"/>
    <mergeCell ref="C8:C10"/>
    <mergeCell ref="D8:H8"/>
    <mergeCell ref="I8:R8"/>
    <mergeCell ref="D9:D10"/>
    <mergeCell ref="E9:H9"/>
    <mergeCell ref="I9:I10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2C9BF-71E1-433A-999B-B0873FFBAB2F}">
  <sheetPr>
    <tabColor rgb="FFFF0000"/>
  </sheetPr>
  <dimension ref="A1:M35"/>
  <sheetViews>
    <sheetView workbookViewId="0">
      <selection activeCell="A20" sqref="A20"/>
    </sheetView>
  </sheetViews>
  <sheetFormatPr defaultColWidth="0" defaultRowHeight="15" customHeight="1" zeroHeight="1" x14ac:dyDescent="0.3"/>
  <cols>
    <col min="1" max="1" width="1.109375" customWidth="1"/>
    <col min="2" max="2" width="20.88671875" customWidth="1"/>
    <col min="3" max="3" width="12.6640625" customWidth="1"/>
    <col min="4" max="4" width="9.33203125" style="7" customWidth="1"/>
    <col min="5" max="5" width="8.88671875" customWidth="1"/>
    <col min="6" max="6" width="20.88671875" customWidth="1"/>
    <col min="7" max="7" width="10.109375" customWidth="1"/>
    <col min="8" max="8" width="9.33203125" style="7" customWidth="1"/>
    <col min="9" max="9" width="8.88671875" customWidth="1"/>
    <col min="10" max="10" width="20.88671875" customWidth="1"/>
    <col min="11" max="11" width="10.109375" customWidth="1"/>
    <col min="12" max="12" width="9.33203125" style="7" customWidth="1"/>
    <col min="13" max="13" width="1.109375" customWidth="1"/>
    <col min="14" max="16384" width="8.88671875" hidden="1"/>
  </cols>
  <sheetData>
    <row r="1" spans="2:12" ht="5.4" customHeight="1" x14ac:dyDescent="0.3"/>
    <row r="2" spans="2:12" ht="14.4" x14ac:dyDescent="0.3">
      <c r="B2" s="190" t="s">
        <v>92</v>
      </c>
      <c r="C2" s="190"/>
      <c r="D2" s="190"/>
      <c r="E2" s="190"/>
      <c r="F2" s="190"/>
      <c r="G2" s="190"/>
      <c r="H2" s="190"/>
      <c r="I2" s="190"/>
      <c r="J2" s="190"/>
      <c r="K2" s="190"/>
      <c r="L2" s="93"/>
    </row>
    <row r="3" spans="2:12" ht="5.4" customHeight="1" x14ac:dyDescent="0.3"/>
    <row r="4" spans="2:12" ht="14.4" x14ac:dyDescent="0.3">
      <c r="B4" s="190" t="s">
        <v>30</v>
      </c>
      <c r="C4" s="190"/>
      <c r="D4" s="190"/>
      <c r="F4" s="190" t="s">
        <v>31</v>
      </c>
      <c r="G4" s="190"/>
      <c r="H4" s="190"/>
      <c r="J4" s="190" t="s">
        <v>93</v>
      </c>
      <c r="K4" s="190"/>
      <c r="L4" s="190"/>
    </row>
    <row r="5" spans="2:12" ht="14.4" x14ac:dyDescent="0.3"/>
    <row r="6" spans="2:12" ht="14.4" x14ac:dyDescent="0.3">
      <c r="B6" s="75" t="s">
        <v>88</v>
      </c>
      <c r="C6" s="76">
        <v>0.54166666666666663</v>
      </c>
      <c r="D6" s="94"/>
      <c r="F6" s="75" t="s">
        <v>88</v>
      </c>
      <c r="G6" s="76">
        <v>0.48055555555555557</v>
      </c>
      <c r="H6" s="94"/>
      <c r="J6" s="75" t="s">
        <v>88</v>
      </c>
      <c r="K6" s="76">
        <v>0.44166666666666665</v>
      </c>
      <c r="L6" s="94"/>
    </row>
    <row r="7" spans="2:12" ht="14.4" x14ac:dyDescent="0.3">
      <c r="B7" s="202" t="s">
        <v>25</v>
      </c>
      <c r="C7" s="202"/>
      <c r="D7" s="202"/>
      <c r="F7" s="202" t="s">
        <v>25</v>
      </c>
      <c r="G7" s="202"/>
      <c r="H7" s="202"/>
      <c r="J7" s="202" t="str">
        <f ca="1">"Scramble Team #1 - "&amp;ROUND(AVERAGE(L8:L11)/2,0)&amp;" Handicap"</f>
        <v>Scramble Team #1 - 14 Handicap</v>
      </c>
      <c r="K7" s="202"/>
      <c r="L7" s="202"/>
    </row>
    <row r="8" spans="2:12" ht="14.4" x14ac:dyDescent="0.3">
      <c r="B8" s="191" t="s">
        <v>261</v>
      </c>
      <c r="C8" s="173" t="str">
        <f ca="1">IF(OR(B8="",IFERROR(INDIRECT("'"&amp;SUBSTITUTE(B8,"'","''")&amp;"'!C5"),0)=0),"",INDIRECT("'"&amp;SUBSTITUTE(B8,"'","''")&amp;"'!C5"))</f>
        <v>Neil</v>
      </c>
      <c r="D8" s="175">
        <f ca="1">IF(IFERROR(INDIRECT("'"&amp;SUBSTITUTE(C8,"'","''")&amp;"'!G5"),0)=0,IFERROR(INDIRECT("'"&amp;SUBSTITUTE(B8,"'","''")&amp;"'!G5"),""),INDIRECT("'"&amp;SUBSTITUTE(C8,"'","''")&amp;"'!G5"))</f>
        <v>22</v>
      </c>
      <c r="F8" s="171" t="str">
        <f>IF(ISBLANK('Captain''s Cup'!$A$13),"",'Captain''s Cup'!$A$13)</f>
        <v>Stewart</v>
      </c>
      <c r="G8" s="200" t="s">
        <v>208</v>
      </c>
      <c r="H8" s="175">
        <f ca="1">IFERROR(INDIRECT("'"&amp;SUBSTITUTE(F8,"'","''")&amp;"'!G5"),"")</f>
        <v>18</v>
      </c>
      <c r="J8" s="198" t="str">
        <f>IF(ISBLANK('Captain''s Cup'!C25),"",'Captain''s Cup'!C25)</f>
        <v>Dermot</v>
      </c>
      <c r="K8" s="199"/>
      <c r="L8" s="175">
        <f t="shared" ref="L8:L11" ca="1" si="0">IFERROR(INDIRECT("'"&amp;SUBSTITUTE(J8,"'","''")&amp;"'!G5"),"")</f>
        <v>22</v>
      </c>
    </row>
    <row r="9" spans="2:12" ht="14.4" x14ac:dyDescent="0.3">
      <c r="B9" s="192"/>
      <c r="C9" t="str">
        <f ca="1">IF(OR(B8="",IFERROR(INDIRECT("'"&amp;SUBSTITUTE(B8,"'","''")&amp;"'!C6"),0)=0),"",INDIRECT("'"&amp;SUBSTITUTE(B8,"'","''")&amp;"'!C6"))</f>
        <v>Rich B</v>
      </c>
      <c r="D9" s="177">
        <f ca="1">IF(IFERROR(INDIRECT("'"&amp;SUBSTITUTE(C9,"'","''")&amp;"'!G5"),0)=0,"",INDIRECT("'"&amp;SUBSTITUTE(C9,"'","''")&amp;"'!G5"))</f>
        <v>24</v>
      </c>
      <c r="F9" s="172" t="str">
        <f>IF(ISBLANK('Captain''s Cup'!$I$13),"",'Captain''s Cup'!$I$13)</f>
        <v>Aaron</v>
      </c>
      <c r="G9" s="201"/>
      <c r="H9" s="176">
        <f t="shared" ref="H9:H11" ca="1" si="1">IFERROR(INDIRECT("'"&amp;SUBSTITUTE(F9,"'","''")&amp;"'!G5"),"")</f>
        <v>24</v>
      </c>
      <c r="J9" s="194" t="str">
        <f>IF(ISBLANK('Captain''s Cup'!C26),"",'Captain''s Cup'!C26)</f>
        <v>Jeff</v>
      </c>
      <c r="K9" s="195"/>
      <c r="L9" s="177">
        <f t="shared" ca="1" si="0"/>
        <v>28</v>
      </c>
    </row>
    <row r="10" spans="2:12" ht="14.4" x14ac:dyDescent="0.3">
      <c r="B10" s="192" t="s">
        <v>269</v>
      </c>
      <c r="C10" t="str">
        <f ca="1">IF(OR(B10="",IFERROR(INDIRECT("'"&amp;SUBSTITUTE(B10,"'","''")&amp;"'!C5"),0)=0),"",INDIRECT("'"&amp;SUBSTITUTE(B10,"'","''")&amp;"'!C5"))</f>
        <v>Rich M</v>
      </c>
      <c r="D10" s="177">
        <f ca="1">IF(IFERROR(INDIRECT("'"&amp;SUBSTITUTE(C10,"'","''")&amp;"'!G5"),0)=0,IFERROR(INDIRECT("'"&amp;SUBSTITUTE(B10,"'","''")&amp;"'!G5"),""),INDIRECT("'"&amp;SUBSTITUTE(C10,"'","''")&amp;"'!G5"))</f>
        <v>24</v>
      </c>
      <c r="F10" s="171" t="str">
        <f>IF(ISBLANK('Captain''s Cup'!$A$14),"",'Captain''s Cup'!$A$14)</f>
        <v>Steve</v>
      </c>
      <c r="G10" s="200" t="s">
        <v>208</v>
      </c>
      <c r="H10" s="175">
        <f t="shared" ca="1" si="1"/>
        <v>38</v>
      </c>
      <c r="J10" s="194" t="str">
        <f>IF(ISBLANK('Captain''s Cup'!C27),"",'Captain''s Cup'!C27)</f>
        <v>Cormac</v>
      </c>
      <c r="K10" s="195"/>
      <c r="L10" s="177">
        <f t="shared" ca="1" si="0"/>
        <v>34</v>
      </c>
    </row>
    <row r="11" spans="2:12" ht="14.4" x14ac:dyDescent="0.3">
      <c r="B11" s="193"/>
      <c r="C11" s="174" t="str">
        <f ca="1">IF(OR(B10="",IFERROR(INDIRECT("'"&amp;SUBSTITUTE(B10,"'","''")&amp;"'!C6"),0)=0),"",INDIRECT("'"&amp;SUBSTITUTE(B10,"'","''")&amp;"'!C6"))</f>
        <v>Cormac</v>
      </c>
      <c r="D11" s="176">
        <f ca="1">IF(IFERROR(INDIRECT("'"&amp;SUBSTITUTE(C11,"'","''")&amp;"'!G5"),0)=0,"",INDIRECT("'"&amp;SUBSTITUTE(C11,"'","''")&amp;"'!G5"))</f>
        <v>34</v>
      </c>
      <c r="F11" s="172" t="str">
        <f>IF(ISBLANK('Captain''s Cup'!$I$14),"",'Captain''s Cup'!$I$14)</f>
        <v>Rich M</v>
      </c>
      <c r="G11" s="201"/>
      <c r="H11" s="176">
        <f t="shared" ca="1" si="1"/>
        <v>24</v>
      </c>
      <c r="J11" s="196" t="str">
        <f>IF(ISBLANK('Captain''s Cup'!C28),"",'Captain''s Cup'!C28)</f>
        <v/>
      </c>
      <c r="K11" s="197"/>
      <c r="L11" s="176" t="str">
        <f t="shared" ca="1" si="0"/>
        <v/>
      </c>
    </row>
    <row r="12" spans="2:12" ht="14.4" x14ac:dyDescent="0.3"/>
    <row r="13" spans="2:12" ht="14.4" x14ac:dyDescent="0.3">
      <c r="B13" s="75" t="s">
        <v>89</v>
      </c>
      <c r="C13" s="76">
        <f>C6+"0:08:00"</f>
        <v>0.54722222222222217</v>
      </c>
      <c r="D13" s="94"/>
      <c r="F13" s="75" t="s">
        <v>89</v>
      </c>
      <c r="G13" s="76">
        <f>G6+"0:08:00"</f>
        <v>0.4861111111111111</v>
      </c>
      <c r="H13" s="94"/>
      <c r="J13" s="75" t="s">
        <v>89</v>
      </c>
      <c r="K13" s="76">
        <f>K6+"0:08:00"</f>
        <v>0.44722222222222219</v>
      </c>
      <c r="L13" s="94"/>
    </row>
    <row r="14" spans="2:12" ht="14.4" x14ac:dyDescent="0.3">
      <c r="B14" s="74" t="s">
        <v>24</v>
      </c>
      <c r="C14" s="202" t="s">
        <v>25</v>
      </c>
      <c r="D14" s="202"/>
      <c r="F14" s="202" t="s">
        <v>25</v>
      </c>
      <c r="G14" s="202"/>
      <c r="H14" s="202"/>
      <c r="J14" s="202" t="str">
        <f ca="1">"Scramble Team #2 - "&amp;ROUND(AVERAGE(L15:L18)/2,0)&amp;" Handicap"</f>
        <v>Scramble Team #2 - 14 Handicap</v>
      </c>
      <c r="K14" s="202"/>
      <c r="L14" s="202"/>
    </row>
    <row r="15" spans="2:12" ht="14.4" x14ac:dyDescent="0.3">
      <c r="B15" s="191" t="s">
        <v>267</v>
      </c>
      <c r="C15" s="173" t="str">
        <f ca="1">IF(OR(B15="",IFERROR(INDIRECT("'"&amp;SUBSTITUTE(B15,"'","''")&amp;"'!C5"),0)=0),"",INDIRECT("'"&amp;SUBSTITUTE(B15,"'","''")&amp;"'!C5"))</f>
        <v/>
      </c>
      <c r="D15" s="175" t="str">
        <f ca="1">IF(IFERROR(INDIRECT("'"&amp;SUBSTITUTE(C15,"'","''")&amp;"'!G5"),0)=0,IFERROR(INDIRECT("'"&amp;SUBSTITUTE(B15,"'","''")&amp;"'!G5"),""),INDIRECT("'"&amp;SUBSTITUTE(C15,"'","''")&amp;"'!G5"))</f>
        <v/>
      </c>
      <c r="F15" s="171" t="str">
        <f>IF(ISBLANK('Captain''s Cup'!$A$15),"",'Captain''s Cup'!$A$15)</f>
        <v>Paul</v>
      </c>
      <c r="G15" s="200" t="s">
        <v>208</v>
      </c>
      <c r="H15" s="175">
        <f t="shared" ref="H15:H18" ca="1" si="2">IFERROR(INDIRECT("'"&amp;SUBSTITUTE(F15,"'","''")&amp;"'!G5"),"")</f>
        <v>24</v>
      </c>
      <c r="J15" s="198" t="str">
        <f>IF(ISBLANK('Captain''s Cup'!C29),"",'Captain''s Cup'!C29)</f>
        <v>Alan</v>
      </c>
      <c r="K15" s="199"/>
      <c r="L15" s="175">
        <f t="shared" ref="L15:L18" ca="1" si="3">IFERROR(INDIRECT("'"&amp;SUBSTITUTE(J15,"'","''")&amp;"'!G5"),"")</f>
        <v>24</v>
      </c>
    </row>
    <row r="16" spans="2:12" ht="14.4" x14ac:dyDescent="0.3">
      <c r="B16" s="192"/>
      <c r="C16" t="s">
        <v>263</v>
      </c>
      <c r="D16" s="177">
        <f ca="1">IF(IFERROR(INDIRECT("'"&amp;SUBSTITUTE(C16,"'","''")&amp;"'!G5"),0)=0,"",INDIRECT("'"&amp;SUBSTITUTE(C16,"'","''")&amp;"'!G5"))</f>
        <v>18</v>
      </c>
      <c r="F16" s="172" t="str">
        <f>IF(ISBLANK('Captain''s Cup'!$I$15),"",'Captain''s Cup'!$I$15)</f>
        <v>Cormac</v>
      </c>
      <c r="G16" s="201"/>
      <c r="H16" s="176">
        <f t="shared" ca="1" si="2"/>
        <v>34</v>
      </c>
      <c r="J16" s="194" t="str">
        <f>IF(ISBLANK('Captain''s Cup'!C30),"",'Captain''s Cup'!C30)</f>
        <v>Tom</v>
      </c>
      <c r="K16" s="195"/>
      <c r="L16" s="177">
        <f t="shared" ca="1" si="3"/>
        <v>38</v>
      </c>
    </row>
    <row r="17" spans="2:12" ht="14.4" x14ac:dyDescent="0.3">
      <c r="B17" s="192" t="s">
        <v>153</v>
      </c>
      <c r="C17" t="str">
        <f ca="1">IF(OR(B17="",IFERROR(INDIRECT("'"&amp;SUBSTITUTE(B17,"'","''")&amp;"'!C5"),0)=0),"",INDIRECT("'"&amp;SUBSTITUTE(B17,"'","''")&amp;"'!C5"))</f>
        <v>Phil</v>
      </c>
      <c r="D17" s="177">
        <f ca="1">IF(IFERROR(INDIRECT("'"&amp;SUBSTITUTE(C17,"'","''")&amp;"'!G5"),0)=0,"",INDIRECT("'"&amp;SUBSTITUTE(C17,"'","''")&amp;"'!G5"))</f>
        <v>28</v>
      </c>
      <c r="F17" s="171" t="str">
        <f>IF(ISBLANK('Captain''s Cup'!$A$16),"",'Captain''s Cup'!$A$16)</f>
        <v>Rich B</v>
      </c>
      <c r="G17" s="200" t="s">
        <v>208</v>
      </c>
      <c r="H17" s="175">
        <f t="shared" ca="1" si="2"/>
        <v>24</v>
      </c>
      <c r="J17" s="194" t="str">
        <f>IF(ISBLANK('Captain''s Cup'!C31),"",'Captain''s Cup'!C31)</f>
        <v>Rich M</v>
      </c>
      <c r="K17" s="195"/>
      <c r="L17" s="177">
        <f t="shared" ca="1" si="3"/>
        <v>24</v>
      </c>
    </row>
    <row r="18" spans="2:12" ht="14.4" x14ac:dyDescent="0.3">
      <c r="B18" s="193"/>
      <c r="C18" s="174" t="str">
        <f ca="1">IF(OR(B17="",IFERROR(INDIRECT("'"&amp;SUBSTITUTE(B17,"'","''")&amp;"'!C6"),0)=0),"",INDIRECT("'"&amp;SUBSTITUTE(B17,"'","''")&amp;"'!C6"))</f>
        <v>Alan</v>
      </c>
      <c r="D18" s="176">
        <f ca="1">IF(IFERROR(INDIRECT("'"&amp;SUBSTITUTE(C18,"'","''")&amp;"'!G5"),0)=0,"",INDIRECT("'"&amp;SUBSTITUTE(C18,"'","''")&amp;"'!G5"))</f>
        <v>24</v>
      </c>
      <c r="F18" s="172" t="str">
        <f>IF(ISBLANK('Captain''s Cup'!$I$16),"",'Captain''s Cup'!$I$16)</f>
        <v>Phil</v>
      </c>
      <c r="G18" s="201"/>
      <c r="H18" s="176">
        <f t="shared" ca="1" si="2"/>
        <v>28</v>
      </c>
      <c r="J18" s="196" t="str">
        <f>IF(ISBLANK('Captain''s Cup'!C32),"",'Captain''s Cup'!C32)</f>
        <v>Paul</v>
      </c>
      <c r="K18" s="197"/>
      <c r="L18" s="176">
        <f t="shared" ca="1" si="3"/>
        <v>24</v>
      </c>
    </row>
    <row r="19" spans="2:12" ht="14.4" x14ac:dyDescent="0.3"/>
    <row r="20" spans="2:12" ht="14.4" x14ac:dyDescent="0.3">
      <c r="B20" s="75" t="s">
        <v>90</v>
      </c>
      <c r="C20" s="76">
        <f>C13+"0:08:00"</f>
        <v>0.5527777777777777</v>
      </c>
      <c r="D20" s="94"/>
      <c r="F20" s="75" t="s">
        <v>90</v>
      </c>
      <c r="G20" s="76">
        <f>G13+"0:08:00"</f>
        <v>0.49166666666666664</v>
      </c>
      <c r="H20" s="94"/>
      <c r="J20" s="75" t="s">
        <v>90</v>
      </c>
      <c r="K20" s="76">
        <f>K13+"0:08:00"</f>
        <v>0.45277777777777772</v>
      </c>
      <c r="L20" s="94"/>
    </row>
    <row r="21" spans="2:12" ht="14.4" x14ac:dyDescent="0.3">
      <c r="B21" s="74" t="s">
        <v>24</v>
      </c>
      <c r="C21" s="202" t="s">
        <v>25</v>
      </c>
      <c r="D21" s="202"/>
      <c r="F21" s="202" t="s">
        <v>25</v>
      </c>
      <c r="G21" s="202"/>
      <c r="H21" s="202"/>
      <c r="J21" s="202" t="str">
        <f ca="1">"Scramble Team #3 - "&amp;ROUND(AVERAGE(L22:L25)/2,0)&amp;" Handicap"</f>
        <v>Scramble Team #3 - 13 Handicap</v>
      </c>
      <c r="K21" s="202"/>
      <c r="L21" s="202"/>
    </row>
    <row r="22" spans="2:12" ht="14.4" x14ac:dyDescent="0.3">
      <c r="B22" s="191" t="s">
        <v>189</v>
      </c>
      <c r="C22" s="173" t="str">
        <f ca="1">IF(OR(B22="",IFERROR(INDIRECT("'"&amp;SUBSTITUTE(B22,"'","''")&amp;"'!C5"),0)=0),"",INDIRECT("'"&amp;SUBSTITUTE(B22,"'","''")&amp;"'!C5"))</f>
        <v>Derek</v>
      </c>
      <c r="D22" s="175">
        <f ca="1">IF(OR(IFERROR(INDIRECT("'"&amp;SUBSTITUTE(C22,"'","''")&amp;"'!G5"),0)=0,ISERROR(VALUE(INDIRECT("'"&amp;SUBSTITUTE(C22,"'","''")&amp;"'!G5")))),"",INDIRECT("'"&amp;SUBSTITUTE(C22,"'","''")&amp;"'!G5"))</f>
        <v>45</v>
      </c>
      <c r="F22" s="171" t="str">
        <f>IF(ISBLANK('Captain''s Cup'!$A$17),"",'Captain''s Cup'!$A$17)</f>
        <v>Derek</v>
      </c>
      <c r="G22" s="200" t="s">
        <v>208</v>
      </c>
      <c r="H22" s="175">
        <f t="shared" ref="H22:H25" ca="1" si="4">IFERROR(INDIRECT("'"&amp;SUBSTITUTE(F22,"'","''")&amp;"'!G5"),"")</f>
        <v>45</v>
      </c>
      <c r="J22" s="198" t="str">
        <f>IF(ISBLANK('Captain''s Cup'!C33),"",'Captain''s Cup'!C33)</f>
        <v>Steve</v>
      </c>
      <c r="K22" s="199"/>
      <c r="L22" s="175">
        <f t="shared" ref="L22:L25" ca="1" si="5">IFERROR(INDIRECT("'"&amp;SUBSTITUTE(J22,"'","''")&amp;"'!G5"),"")</f>
        <v>38</v>
      </c>
    </row>
    <row r="23" spans="2:12" ht="14.4" x14ac:dyDescent="0.3">
      <c r="B23" s="192"/>
      <c r="C23" t="str">
        <f ca="1">IF(OR(B22="",IFERROR(INDIRECT("'"&amp;SUBSTITUTE(B22,"'","''")&amp;"'!C6"),0)=0),"",INDIRECT("'"&amp;SUBSTITUTE(B22,"'","''")&amp;"'!C6"))</f>
        <v>Paul</v>
      </c>
      <c r="D23" s="177">
        <f ca="1">IF(OR(IFERROR(INDIRECT("'"&amp;SUBSTITUTE(C23,"'","''")&amp;"'!G5"),0)=0,ISERROR(VALUE(INDIRECT("'"&amp;SUBSTITUTE(C23,"'","''")&amp;"'!G5")))),"",INDIRECT("'"&amp;SUBSTITUTE(C23,"'","''")&amp;"'!G5"))</f>
        <v>24</v>
      </c>
      <c r="F23" s="172"/>
      <c r="G23" s="201"/>
      <c r="H23" s="176" t="str">
        <f t="shared" ca="1" si="4"/>
        <v/>
      </c>
      <c r="J23" s="194" t="str">
        <f>IF(ISBLANK('Captain''s Cup'!C34),"",'Captain''s Cup'!C34)</f>
        <v>Rich B</v>
      </c>
      <c r="K23" s="195"/>
      <c r="L23" s="177">
        <f t="shared" ca="1" si="5"/>
        <v>24</v>
      </c>
    </row>
    <row r="24" spans="2:12" ht="14.4" x14ac:dyDescent="0.3">
      <c r="B24" s="192" t="s">
        <v>152</v>
      </c>
      <c r="C24" t="str">
        <f ca="1">IF(OR(B24="",IFERROR(INDIRECT("'"&amp;SUBSTITUTE(B24,"'","''")&amp;"'!C5"),0)=0),"",INDIRECT("'"&amp;SUBSTITUTE(B24,"'","''")&amp;"'!C5"))</f>
        <v>Dermot</v>
      </c>
      <c r="D24" s="176">
        <f t="shared" ref="D24:D25" ca="1" si="6">IF(OR(IFERROR(INDIRECT("'"&amp;SUBSTITUTE(C24,"'","''")&amp;"'!G5"),0)=0,ISERROR(VALUE(INDIRECT("'"&amp;SUBSTITUTE(C24,"'","''")&amp;"'!G5")))),"",INDIRECT("'"&amp;SUBSTITUTE(C24,"'","''")&amp;"'!G5"))</f>
        <v>22</v>
      </c>
      <c r="F24" s="171" t="str">
        <f>IF(ISBLANK('Captain''s Cup'!$A$18),"",'Captain''s Cup'!$A$18)</f>
        <v>Neil</v>
      </c>
      <c r="G24" s="200" t="s">
        <v>208</v>
      </c>
      <c r="H24" s="175">
        <f t="shared" ca="1" si="4"/>
        <v>22</v>
      </c>
      <c r="J24" s="194" t="str">
        <f>IF(ISBLANK('Captain''s Cup'!C35),"",'Captain''s Cup'!C35)</f>
        <v>Aaron</v>
      </c>
      <c r="K24" s="195"/>
      <c r="L24" s="177">
        <f t="shared" ca="1" si="5"/>
        <v>24</v>
      </c>
    </row>
    <row r="25" spans="2:12" ht="14.4" x14ac:dyDescent="0.3">
      <c r="B25" s="193"/>
      <c r="C25" s="174" t="str">
        <f ca="1">IF(OR(B24="",IFERROR(INDIRECT("'"&amp;SUBSTITUTE(B24,"'","''")&amp;"'!C6"),0)=0),"",INDIRECT("'"&amp;SUBSTITUTE(B24,"'","''")&amp;"'!C6"))</f>
        <v>Tom</v>
      </c>
      <c r="D25" s="176">
        <f t="shared" ca="1" si="6"/>
        <v>38</v>
      </c>
      <c r="F25" s="172" t="str">
        <f>IF(ISBLANK('Captain''s Cup'!$I$18),"",'Captain''s Cup'!$I$18)</f>
        <v>Dermot</v>
      </c>
      <c r="G25" s="201"/>
      <c r="H25" s="176">
        <f t="shared" ca="1" si="4"/>
        <v>22</v>
      </c>
      <c r="J25" s="196" t="str">
        <f>IF(ISBLANK('Captain''s Cup'!C36),"",'Captain''s Cup'!C36)</f>
        <v>Stewart</v>
      </c>
      <c r="K25" s="197"/>
      <c r="L25" s="176">
        <f t="shared" ca="1" si="5"/>
        <v>18</v>
      </c>
    </row>
    <row r="26" spans="2:12" ht="14.4" x14ac:dyDescent="0.3"/>
    <row r="27" spans="2:12" ht="14.4" x14ac:dyDescent="0.3">
      <c r="B27" s="75" t="s">
        <v>91</v>
      </c>
      <c r="C27" s="76">
        <f>C20+"0:08:00"</f>
        <v>0.55833333333333324</v>
      </c>
      <c r="D27" s="94"/>
      <c r="F27" s="75" t="s">
        <v>91</v>
      </c>
      <c r="G27" s="76">
        <f>G20+"0:08:00"</f>
        <v>0.49722222222222218</v>
      </c>
      <c r="H27" s="94"/>
      <c r="J27" s="75" t="s">
        <v>91</v>
      </c>
      <c r="K27" s="76">
        <f>K20+"0:08:00"</f>
        <v>0.45833333333333326</v>
      </c>
      <c r="L27" s="94"/>
    </row>
    <row r="28" spans="2:12" ht="14.4" x14ac:dyDescent="0.3">
      <c r="B28" s="74" t="s">
        <v>24</v>
      </c>
      <c r="C28" s="202" t="s">
        <v>25</v>
      </c>
      <c r="D28" s="202"/>
      <c r="F28" s="202" t="s">
        <v>25</v>
      </c>
      <c r="G28" s="202"/>
      <c r="H28" s="202"/>
      <c r="J28" s="202" t="str">
        <f ca="1">"Scramble Team #4 - "&amp;ROUND(AVERAGE(L29:L32)/2,0)&amp;" Handicap"</f>
        <v>Scramble Team #4 - 16 Handicap</v>
      </c>
      <c r="K28" s="202"/>
      <c r="L28" s="202"/>
    </row>
    <row r="29" spans="2:12" ht="14.4" x14ac:dyDescent="0.3">
      <c r="B29" s="191" t="s">
        <v>151</v>
      </c>
      <c r="C29" s="173" t="str">
        <f ca="1">IF(OR(B29="",IFERROR(INDIRECT("'"&amp;SUBSTITUTE(B29,"'","''")&amp;"'!C5"),0)=0),"",INDIRECT("'"&amp;SUBSTITUTE(B29,"'","''")&amp;"'!C5"))</f>
        <v>Steve</v>
      </c>
      <c r="D29" s="175">
        <f t="shared" ref="D29:D32" ca="1" si="7">IF(OR(IFERROR(INDIRECT("'"&amp;SUBSTITUTE(C29,"'","''")&amp;"'!G5"),0)=0,ISERROR(VALUE(INDIRECT("'"&amp;SUBSTITUTE(C29,"'","''")&amp;"'!G5")))),"",INDIRECT("'"&amp;SUBSTITUTE(C29,"'","''")&amp;"'!G5"))</f>
        <v>38</v>
      </c>
      <c r="F29" s="171" t="str">
        <f>IF(ISBLANK('Captain''s Cup'!$A$19),"",'Captain''s Cup'!$A$19)</f>
        <v>Jeff</v>
      </c>
      <c r="G29" s="200" t="s">
        <v>208</v>
      </c>
      <c r="H29" s="175">
        <f t="shared" ref="H29:H32" ca="1" si="8">IFERROR(INDIRECT("'"&amp;SUBSTITUTE(F29,"'","''")&amp;"'!G5"),"")</f>
        <v>28</v>
      </c>
      <c r="J29" s="198" t="str">
        <f>IF(ISBLANK('Captain''s Cup'!C37),"",'Captain''s Cup'!C37)</f>
        <v>Neil</v>
      </c>
      <c r="K29" s="199"/>
      <c r="L29" s="175">
        <f t="shared" ref="L29:L32" ca="1" si="9">IFERROR(INDIRECT("'"&amp;SUBSTITUTE(J29,"'","''")&amp;"'!G5"),"")</f>
        <v>22</v>
      </c>
    </row>
    <row r="30" spans="2:12" ht="14.4" x14ac:dyDescent="0.3">
      <c r="B30" s="192"/>
      <c r="C30" t="str">
        <f ca="1">IF(OR(B29="",IFERROR(INDIRECT("'"&amp;SUBSTITUTE(B29,"'","''")&amp;"'!C6"),0)=0),"",INDIRECT("'"&amp;SUBSTITUTE(B29,"'","''")&amp;"'!C6"))</f>
        <v>Jeff</v>
      </c>
      <c r="D30" s="177">
        <f t="shared" ca="1" si="7"/>
        <v>28</v>
      </c>
      <c r="F30" s="172" t="str">
        <f>IF(ISBLANK('Captain''s Cup'!$I$19),"",'Captain''s Cup'!$I$19)</f>
        <v>Alan</v>
      </c>
      <c r="G30" s="201"/>
      <c r="H30" s="176">
        <f t="shared" ca="1" si="8"/>
        <v>24</v>
      </c>
      <c r="J30" s="194" t="str">
        <f>IF(ISBLANK('Captain''s Cup'!C38),"",'Captain''s Cup'!C38)</f>
        <v>Derek</v>
      </c>
      <c r="K30" s="195"/>
      <c r="L30" s="177">
        <f t="shared" ca="1" si="9"/>
        <v>45</v>
      </c>
    </row>
    <row r="31" spans="2:12" ht="14.4" x14ac:dyDescent="0.3">
      <c r="B31" s="192" t="s">
        <v>267</v>
      </c>
      <c r="C31" t="s">
        <v>264</v>
      </c>
      <c r="D31" s="177">
        <f t="shared" ca="1" si="7"/>
        <v>24</v>
      </c>
      <c r="F31" s="171" t="str">
        <f>IF(ISBLANK('Captain''s Cup'!$A$20),"",'Captain''s Cup'!$A$20)</f>
        <v/>
      </c>
      <c r="G31" s="200" t="s">
        <v>208</v>
      </c>
      <c r="H31" s="175" t="str">
        <f t="shared" ca="1" si="8"/>
        <v/>
      </c>
      <c r="J31" s="194" t="str">
        <f>IF(ISBLANK('Captain''s Cup'!C39),"",'Captain''s Cup'!C39)</f>
        <v>Phil</v>
      </c>
      <c r="K31" s="195"/>
      <c r="L31" s="177">
        <f t="shared" ca="1" si="9"/>
        <v>28</v>
      </c>
    </row>
    <row r="32" spans="2:12" ht="14.4" x14ac:dyDescent="0.3">
      <c r="B32" s="193"/>
      <c r="C32" s="174" t="str">
        <f ca="1">IF(OR(B31="",IFERROR(INDIRECT("'"&amp;SUBSTITUTE(B31,"'","''")&amp;"'!C6"),0)=0),"",INDIRECT("'"&amp;SUBSTITUTE(B31,"'","''")&amp;"'!C6"))</f>
        <v/>
      </c>
      <c r="D32" s="176" t="str">
        <f t="shared" ca="1" si="7"/>
        <v/>
      </c>
      <c r="F32" s="172" t="s">
        <v>10</v>
      </c>
      <c r="G32" s="201"/>
      <c r="H32" s="176">
        <f t="shared" ca="1" si="8"/>
        <v>38</v>
      </c>
      <c r="J32" s="196" t="str">
        <f>IF(ISBLANK('Captain''s Cup'!C40),"",'Captain''s Cup'!C40)</f>
        <v/>
      </c>
      <c r="K32" s="197"/>
      <c r="L32" s="176" t="str">
        <f t="shared" ca="1" si="9"/>
        <v/>
      </c>
    </row>
    <row r="33" ht="6" customHeight="1" x14ac:dyDescent="0.3"/>
    <row r="34" ht="14.4" hidden="1" customHeight="1" x14ac:dyDescent="0.3"/>
    <row r="35" ht="14.4" hidden="1" customHeight="1" x14ac:dyDescent="0.3"/>
  </sheetData>
  <mergeCells count="48">
    <mergeCell ref="B31:B32"/>
    <mergeCell ref="G31:G32"/>
    <mergeCell ref="J31:K31"/>
    <mergeCell ref="J32:K32"/>
    <mergeCell ref="C28:D28"/>
    <mergeCell ref="F28:H28"/>
    <mergeCell ref="J28:L28"/>
    <mergeCell ref="B29:B30"/>
    <mergeCell ref="G29:G30"/>
    <mergeCell ref="J29:K29"/>
    <mergeCell ref="J30:K30"/>
    <mergeCell ref="B22:B23"/>
    <mergeCell ref="G22:G23"/>
    <mergeCell ref="J22:K22"/>
    <mergeCell ref="J23:K23"/>
    <mergeCell ref="B24:B25"/>
    <mergeCell ref="G24:G25"/>
    <mergeCell ref="J24:K24"/>
    <mergeCell ref="J25:K25"/>
    <mergeCell ref="B17:B18"/>
    <mergeCell ref="G17:G18"/>
    <mergeCell ref="J17:K17"/>
    <mergeCell ref="J18:K18"/>
    <mergeCell ref="C21:D21"/>
    <mergeCell ref="F21:H21"/>
    <mergeCell ref="J21:L21"/>
    <mergeCell ref="C14:D14"/>
    <mergeCell ref="F14:H14"/>
    <mergeCell ref="J14:L14"/>
    <mergeCell ref="B15:B16"/>
    <mergeCell ref="G15:G16"/>
    <mergeCell ref="J15:K15"/>
    <mergeCell ref="J16:K16"/>
    <mergeCell ref="B8:B9"/>
    <mergeCell ref="G8:G9"/>
    <mergeCell ref="J8:K8"/>
    <mergeCell ref="J9:K9"/>
    <mergeCell ref="B10:B11"/>
    <mergeCell ref="G10:G11"/>
    <mergeCell ref="J10:K10"/>
    <mergeCell ref="J11:K11"/>
    <mergeCell ref="B2:K2"/>
    <mergeCell ref="B4:D4"/>
    <mergeCell ref="F4:H4"/>
    <mergeCell ref="J4:L4"/>
    <mergeCell ref="B7:D7"/>
    <mergeCell ref="F7:H7"/>
    <mergeCell ref="J7:L7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 codeName="Sheet36">
    <tabColor rgb="FFFF0000"/>
  </sheetPr>
  <dimension ref="A1:X30"/>
  <sheetViews>
    <sheetView zoomScale="90" zoomScaleNormal="90" workbookViewId="0">
      <selection activeCell="I5" sqref="I5:M5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66" t="str">
        <f ca="1">MID(CELL("filename",B2),FIND("]",CELL("filename",B2))+1,255)</f>
        <v>New Eltham Nadgers</v>
      </c>
      <c r="C2" s="267"/>
      <c r="D2" s="267"/>
      <c r="E2" s="267"/>
      <c r="F2" s="267"/>
      <c r="G2" s="267"/>
      <c r="H2" s="267"/>
      <c r="I2" s="267"/>
      <c r="J2" s="267"/>
      <c r="K2" s="267"/>
      <c r="L2" s="267"/>
      <c r="M2" s="267"/>
      <c r="N2" s="267"/>
      <c r="O2" s="267"/>
      <c r="P2" s="267"/>
      <c r="Q2" s="267"/>
      <c r="R2" s="267"/>
      <c r="S2" s="267"/>
      <c r="T2" s="267"/>
      <c r="U2" s="267"/>
      <c r="V2" s="268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9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Ball'!C4),"",'Pink Ball'!C4)</f>
        <v>Jeff</v>
      </c>
      <c r="J5" s="241"/>
      <c r="K5" s="241"/>
      <c r="L5" s="241"/>
      <c r="M5" s="271"/>
      <c r="Q5" s="151">
        <f ca="1">IFERROR(SUM(G11:G28,Q11:Q28)-MAX(SUM(C11:C28,M11:M28),SUM(E11:E28,O11:O28)),0)</f>
        <v>22</v>
      </c>
      <c r="W5" s="151">
        <f ca="1">(IFERROR(INDIRECT("'"&amp;$C$5&amp;"'!G5"),"")+IFERROR(INDIRECT("'"&amp;$C$6&amp;"'!G5"),""))/2</f>
        <v>33</v>
      </c>
    </row>
    <row r="6" spans="2:23" ht="15" customHeight="1" x14ac:dyDescent="0.3">
      <c r="B6" s="21" t="s">
        <v>35</v>
      </c>
      <c r="C6" s="270" t="s">
        <v>154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Steve's Score</v>
      </c>
      <c r="D9" s="260"/>
      <c r="E9" s="259" t="str">
        <f>IF(ISBLANK($C$6),"",$C$6&amp;"'s Score")</f>
        <v>Jeff's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(Steve)</v>
      </c>
      <c r="L9" s="263" t="str">
        <f>"Dead Weight Score ("&amp;$C$6&amp;")"</f>
        <v>Dead Weight Score (Jeff)</v>
      </c>
      <c r="M9" s="259" t="str">
        <f>IF(ISBLANK($C$5),"",$C$5&amp;"'s Score")</f>
        <v>Steve's Score</v>
      </c>
      <c r="N9" s="260"/>
      <c r="O9" s="259" t="str">
        <f>IF(ISBLANK($C$6),"",$C$6&amp;"'s Score")</f>
        <v>Jeff's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(Steve)</v>
      </c>
      <c r="V9" s="263" t="str">
        <f>"Dead Weight Score ("&amp;$C$6&amp;")"</f>
        <v>Dead Weight Score (Jeff)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3</v>
      </c>
      <c r="D11" s="27">
        <f ca="1">IFERROR(INDIRECT("'"&amp;$C$5&amp;"'!H"&amp;($B11+10)),"")</f>
        <v>3</v>
      </c>
      <c r="E11" s="27">
        <f ca="1">IFERROR(INDIRECT("'"&amp;$C$6&amp;"'!G"&amp;($B11+10)),"")</f>
        <v>1</v>
      </c>
      <c r="F11" s="27">
        <f ca="1">IFERROR(INDIRECT("'"&amp;$C$6&amp;"'!H"&amp;($B11+10)),"")</f>
        <v>1</v>
      </c>
      <c r="G11" s="28">
        <f ca="1">IFERROR((IF(C11=E11,C11,IF(C11&gt;E11,C11,E11))),"")</f>
        <v>3</v>
      </c>
      <c r="H11" s="28">
        <f ca="1">IFERROR((IF(D11=F11,D11,IF(D11&gt;F11,D11,F11))),"")</f>
        <v>3</v>
      </c>
      <c r="I11" s="28">
        <f ca="1">E11+C11</f>
        <v>4</v>
      </c>
      <c r="J11" s="28">
        <f ca="1">F11+D11</f>
        <v>4</v>
      </c>
      <c r="K11" s="27">
        <f ca="1">IF(AND(C11="",E11=""),"",IF(C11&lt;E11,E11-C11,0))</f>
        <v>0</v>
      </c>
      <c r="L11" s="27">
        <f ca="1">IF(AND(C11="",E11=""),"",IF(C11&gt;E11,C11-E11,0))</f>
        <v>2</v>
      </c>
      <c r="M11" s="27">
        <f ca="1">IFERROR(INDIRECT("'"&amp;$C$5&amp;"'!Q"&amp;($B11+10)),"")</f>
        <v>1</v>
      </c>
      <c r="N11" s="27">
        <f ca="1">IFERROR(INDIRECT("'"&amp;$C$5&amp;"'!R"&amp;($B11+10)),"")</f>
        <v>1</v>
      </c>
      <c r="O11" s="27">
        <f ca="1">IFERROR(INDIRECT("'"&amp;$C$6&amp;"'!Q"&amp;($B11+10)),"")</f>
        <v>0</v>
      </c>
      <c r="P11" s="27">
        <f ca="1">IFERROR(INDIRECT("'"&amp;$C$6&amp;"'!R"&amp;($B11+10)),"")</f>
        <v>0</v>
      </c>
      <c r="Q11" s="28">
        <f ca="1">IFERROR((IF(M11=O11,M11,IF(M11&gt;O11,M11,O11))),"")</f>
        <v>1</v>
      </c>
      <c r="R11" s="28">
        <f ca="1">IFERROR((IF(N11=P11,N11,IF(N11&gt;P11,N11,P11))),"")</f>
        <v>1</v>
      </c>
      <c r="S11" s="28">
        <f ca="1">O11+M11</f>
        <v>1</v>
      </c>
      <c r="T11" s="28">
        <f ca="1">P11+N11</f>
        <v>1</v>
      </c>
      <c r="U11" s="27">
        <f ca="1">IF(AND(M11="",O11=""),"",IF(M11&lt;O11,O11-M11,0))</f>
        <v>0</v>
      </c>
      <c r="V11" s="27">
        <f ca="1">IF(AND(M11="",O11=""),"",IF(M11&gt;O11,M11-O11,0))</f>
        <v>1</v>
      </c>
      <c r="W11" s="27">
        <f ca="1">IF(OR($I$5="",ISBLANK($I$5)),"",IF($I$5=$C$5,C11,E11))</f>
        <v>1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0</v>
      </c>
      <c r="D12" s="27">
        <f t="shared" ref="D12:D28" ca="1" si="1">IFERROR(INDIRECT("'"&amp;$C$5&amp;"'!H"&amp;($B12+10)),"")</f>
        <v>-1</v>
      </c>
      <c r="E12" s="27">
        <f t="shared" ref="E12:E28" ca="1" si="2">IFERROR(INDIRECT("'"&amp;$C$6&amp;"'!G"&amp;($B12+10)),"")</f>
        <v>1</v>
      </c>
      <c r="F12" s="27">
        <f t="shared" ref="F12:F28" ca="1" si="3">IFERROR(INDIRECT("'"&amp;$C$6&amp;"'!H"&amp;($B12+10)),"")</f>
        <v>1</v>
      </c>
      <c r="G12" s="28">
        <f t="shared" ref="G12:G28" ca="1" si="4">IFERROR((IF(C12=E12,C12,IF(C12&gt;E12,C12,E12))),"")</f>
        <v>1</v>
      </c>
      <c r="H12" s="28">
        <f t="shared" ref="H12:H28" ca="1" si="5">IFERROR((IF(D12=F12,D12,IF(D12&gt;F12,D12,F12))),"")</f>
        <v>1</v>
      </c>
      <c r="I12" s="27">
        <f t="shared" ref="I12:I28" ca="1" si="6">E12+C12</f>
        <v>1</v>
      </c>
      <c r="J12" s="28">
        <f t="shared" ref="J12:J28" ca="1" si="7">F12+D12</f>
        <v>0</v>
      </c>
      <c r="K12" s="27">
        <f t="shared" ref="K12:K28" ca="1" si="8">IF(AND(C12="",E12=""),"",IF(C12&lt;E12,E12-C12,0))</f>
        <v>1</v>
      </c>
      <c r="L12" s="27">
        <f t="shared" ref="L12:L28" ca="1" si="9">IF(AND(C12="",E12=""),"",IF(C12&gt;E12,C12-E12,0))</f>
        <v>0</v>
      </c>
      <c r="M12" s="27">
        <f t="shared" ref="M12:M28" ca="1" si="10">IFERROR(INDIRECT("'"&amp;$C$5&amp;"'!Q"&amp;($B12+10)),"")</f>
        <v>2</v>
      </c>
      <c r="N12" s="27">
        <f t="shared" ref="N12:N28" ca="1" si="11">IFERROR(INDIRECT("'"&amp;$C$5&amp;"'!R"&amp;($B12+10)),"")</f>
        <v>2</v>
      </c>
      <c r="O12" s="27">
        <f t="shared" ref="O12:O28" ca="1" si="12">IFERROR(INDIRECT("'"&amp;$C$6&amp;"'!Q"&amp;($B12+10)),"")</f>
        <v>0</v>
      </c>
      <c r="P12" s="27">
        <f t="shared" ref="P12:P28" ca="1" si="13">IFERROR(INDIRECT("'"&amp;$C$6&amp;"'!R"&amp;($B12+10)),"")</f>
        <v>-2</v>
      </c>
      <c r="Q12" s="28">
        <f t="shared" ref="Q12:Q28" ca="1" si="14">IFERROR((IF(M12=O12,M12,IF(M12&gt;O12,M12,O12))),"")</f>
        <v>2</v>
      </c>
      <c r="R12" s="28">
        <f t="shared" ref="R12:R28" ca="1" si="15">IFERROR((IF(N12=P12,N12,IF(N12&gt;P12,N12,P12))),"")</f>
        <v>2</v>
      </c>
      <c r="S12" s="28">
        <f t="shared" ref="S12:S28" ca="1" si="16">O12+M12</f>
        <v>2</v>
      </c>
      <c r="T12" s="28">
        <f t="shared" ref="T12:T28" ca="1" si="17">P12+N12</f>
        <v>0</v>
      </c>
      <c r="U12" s="27">
        <f t="shared" ref="U12:U28" ca="1" si="18">IF(AND(M12="",O12=""),"",IF(M12&lt;O12,O12-M12,0))</f>
        <v>0</v>
      </c>
      <c r="V12" s="27">
        <f t="shared" ref="V12:V28" ca="1" si="19">IF(AND(M12="",O12=""),"",IF(M12&gt;O12,M12-O12,0))</f>
        <v>2</v>
      </c>
      <c r="W12" s="27">
        <f ca="1">IF(OR($I$5="",ISBLANK($I$5)),"",IF($I$5=$C$5,E12,C12))</f>
        <v>0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1</v>
      </c>
      <c r="F13" s="27">
        <f t="shared" ca="1" si="3"/>
        <v>1</v>
      </c>
      <c r="G13" s="28">
        <f t="shared" ca="1" si="4"/>
        <v>2</v>
      </c>
      <c r="H13" s="28">
        <f t="shared" ca="1" si="5"/>
        <v>2</v>
      </c>
      <c r="I13" s="27">
        <f t="shared" ca="1" si="6"/>
        <v>3</v>
      </c>
      <c r="J13" s="28">
        <f t="shared" ca="1" si="7"/>
        <v>3</v>
      </c>
      <c r="K13" s="27">
        <f t="shared" ca="1" si="8"/>
        <v>0</v>
      </c>
      <c r="L13" s="27">
        <f t="shared" ca="1" si="9"/>
        <v>1</v>
      </c>
      <c r="M13" s="27">
        <f t="shared" ca="1" si="10"/>
        <v>3</v>
      </c>
      <c r="N13" s="27">
        <f t="shared" ca="1" si="11"/>
        <v>3</v>
      </c>
      <c r="O13" s="27">
        <f t="shared" ca="1" si="12"/>
        <v>1</v>
      </c>
      <c r="P13" s="27">
        <f t="shared" ca="1" si="13"/>
        <v>1</v>
      </c>
      <c r="Q13" s="28">
        <f t="shared" ca="1" si="14"/>
        <v>3</v>
      </c>
      <c r="R13" s="28">
        <f t="shared" ca="1" si="15"/>
        <v>3</v>
      </c>
      <c r="S13" s="28">
        <f t="shared" ca="1" si="16"/>
        <v>4</v>
      </c>
      <c r="T13" s="28">
        <f t="shared" ca="1" si="17"/>
        <v>4</v>
      </c>
      <c r="U13" s="27">
        <f t="shared" ca="1" si="18"/>
        <v>0</v>
      </c>
      <c r="V13" s="27">
        <f t="shared" ca="1" si="19"/>
        <v>2</v>
      </c>
      <c r="W13" s="27">
        <f t="shared" ref="W13" ca="1" si="20">IF(OR($I$5="",ISBLANK($I$5)),"",IF($I$5=$C$5,C13,E13))</f>
        <v>1</v>
      </c>
    </row>
    <row r="14" spans="2:23" ht="15" customHeight="1" x14ac:dyDescent="0.3">
      <c r="B14" s="26">
        <v>4</v>
      </c>
      <c r="C14" s="27">
        <f t="shared" ca="1" si="0"/>
        <v>3</v>
      </c>
      <c r="D14" s="27">
        <f t="shared" ca="1" si="1"/>
        <v>3</v>
      </c>
      <c r="E14" s="27">
        <f t="shared" ca="1" si="2"/>
        <v>1</v>
      </c>
      <c r="F14" s="27">
        <f t="shared" ca="1" si="3"/>
        <v>1</v>
      </c>
      <c r="G14" s="28">
        <f t="shared" ca="1" si="4"/>
        <v>3</v>
      </c>
      <c r="H14" s="28">
        <f t="shared" ca="1" si="5"/>
        <v>3</v>
      </c>
      <c r="I14" s="27">
        <f t="shared" ca="1" si="6"/>
        <v>4</v>
      </c>
      <c r="J14" s="28">
        <f t="shared" ca="1" si="7"/>
        <v>4</v>
      </c>
      <c r="K14" s="27">
        <f t="shared" ca="1" si="8"/>
        <v>0</v>
      </c>
      <c r="L14" s="27">
        <f t="shared" ca="1" si="9"/>
        <v>2</v>
      </c>
      <c r="M14" s="27">
        <f t="shared" ca="1" si="10"/>
        <v>1</v>
      </c>
      <c r="N14" s="27">
        <f t="shared" ca="1" si="11"/>
        <v>1</v>
      </c>
      <c r="O14" s="27">
        <f t="shared" ca="1" si="12"/>
        <v>3</v>
      </c>
      <c r="P14" s="27">
        <f t="shared" ca="1" si="13"/>
        <v>3</v>
      </c>
      <c r="Q14" s="28">
        <f t="shared" ca="1" si="14"/>
        <v>3</v>
      </c>
      <c r="R14" s="28">
        <f t="shared" ca="1" si="15"/>
        <v>3</v>
      </c>
      <c r="S14" s="28">
        <f t="shared" ca="1" si="16"/>
        <v>4</v>
      </c>
      <c r="T14" s="28">
        <f t="shared" ca="1" si="17"/>
        <v>4</v>
      </c>
      <c r="U14" s="27">
        <f t="shared" ca="1" si="18"/>
        <v>2</v>
      </c>
      <c r="V14" s="27">
        <f t="shared" ca="1" si="19"/>
        <v>0</v>
      </c>
      <c r="W14" s="27">
        <f t="shared" ref="W14" ca="1" si="21">IF(OR($I$5="",ISBLANK($I$5)),"",IF($I$5=$C$5,E14,C14))</f>
        <v>3</v>
      </c>
    </row>
    <row r="15" spans="2:23" ht="15" customHeight="1" x14ac:dyDescent="0.3">
      <c r="B15" s="26">
        <v>5</v>
      </c>
      <c r="C15" s="27">
        <f t="shared" ca="1" si="0"/>
        <v>1</v>
      </c>
      <c r="D15" s="27">
        <f t="shared" ca="1" si="1"/>
        <v>1</v>
      </c>
      <c r="E15" s="27">
        <f t="shared" ca="1" si="2"/>
        <v>1</v>
      </c>
      <c r="F15" s="27">
        <f t="shared" ca="1" si="3"/>
        <v>1</v>
      </c>
      <c r="G15" s="28">
        <f t="shared" ca="1" si="4"/>
        <v>1</v>
      </c>
      <c r="H15" s="28">
        <f t="shared" ca="1" si="5"/>
        <v>1</v>
      </c>
      <c r="I15" s="27">
        <f t="shared" ca="1" si="6"/>
        <v>2</v>
      </c>
      <c r="J15" s="28">
        <f t="shared" ca="1" si="7"/>
        <v>2</v>
      </c>
      <c r="K15" s="27">
        <f t="shared" ca="1" si="8"/>
        <v>0</v>
      </c>
      <c r="L15" s="27">
        <f t="shared" ca="1" si="9"/>
        <v>0</v>
      </c>
      <c r="M15" s="27">
        <f t="shared" ca="1" si="10"/>
        <v>1</v>
      </c>
      <c r="N15" s="27">
        <f t="shared" ca="1" si="11"/>
        <v>1</v>
      </c>
      <c r="O15" s="27">
        <f t="shared" ca="1" si="12"/>
        <v>1</v>
      </c>
      <c r="P15" s="27">
        <f t="shared" ca="1" si="13"/>
        <v>1</v>
      </c>
      <c r="Q15" s="28">
        <f t="shared" ca="1" si="14"/>
        <v>1</v>
      </c>
      <c r="R15" s="28">
        <f t="shared" ca="1" si="15"/>
        <v>1</v>
      </c>
      <c r="S15" s="28">
        <f t="shared" ca="1" si="16"/>
        <v>2</v>
      </c>
      <c r="T15" s="28">
        <f t="shared" ca="1" si="17"/>
        <v>2</v>
      </c>
      <c r="U15" s="27">
        <f t="shared" ca="1" si="18"/>
        <v>0</v>
      </c>
      <c r="V15" s="27">
        <f t="shared" ca="1" si="19"/>
        <v>0</v>
      </c>
      <c r="W15" s="27">
        <f t="shared" ref="W15" ca="1" si="22">IF(OR($I$5="",ISBLANK($I$5)),"",IF($I$5=$C$5,C15,E15))</f>
        <v>1</v>
      </c>
    </row>
    <row r="16" spans="2:23" ht="15" customHeight="1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1</v>
      </c>
      <c r="F16" s="27">
        <f t="shared" ca="1" si="3"/>
        <v>1</v>
      </c>
      <c r="G16" s="28">
        <f t="shared" ca="1" si="4"/>
        <v>2</v>
      </c>
      <c r="H16" s="28">
        <f t="shared" ca="1" si="5"/>
        <v>2</v>
      </c>
      <c r="I16" s="27">
        <f t="shared" ca="1" si="6"/>
        <v>3</v>
      </c>
      <c r="J16" s="28">
        <f t="shared" ca="1" si="7"/>
        <v>3</v>
      </c>
      <c r="K16" s="27">
        <f t="shared" ca="1" si="8"/>
        <v>0</v>
      </c>
      <c r="L16" s="27">
        <f t="shared" ca="1" si="9"/>
        <v>1</v>
      </c>
      <c r="M16" s="27">
        <f t="shared" ca="1" si="10"/>
        <v>2</v>
      </c>
      <c r="N16" s="27">
        <f t="shared" ca="1" si="11"/>
        <v>2</v>
      </c>
      <c r="O16" s="27">
        <f t="shared" ca="1" si="12"/>
        <v>0</v>
      </c>
      <c r="P16" s="27">
        <f t="shared" ca="1" si="13"/>
        <v>0</v>
      </c>
      <c r="Q16" s="28">
        <f t="shared" ca="1" si="14"/>
        <v>2</v>
      </c>
      <c r="R16" s="28">
        <f t="shared" ca="1" si="15"/>
        <v>2</v>
      </c>
      <c r="S16" s="28">
        <f t="shared" ca="1" si="16"/>
        <v>2</v>
      </c>
      <c r="T16" s="28">
        <f t="shared" ca="1" si="17"/>
        <v>2</v>
      </c>
      <c r="U16" s="27">
        <f t="shared" ca="1" si="18"/>
        <v>0</v>
      </c>
      <c r="V16" s="27">
        <f t="shared" ca="1" si="19"/>
        <v>2</v>
      </c>
      <c r="W16" s="27">
        <f t="shared" ref="W16" ca="1" si="23">IF(OR($I$5="",ISBLANK($I$5)),"",IF($I$5=$C$5,E16,C16))</f>
        <v>2</v>
      </c>
    </row>
    <row r="17" spans="2:23" ht="15" customHeight="1" x14ac:dyDescent="0.3">
      <c r="B17" s="26">
        <v>7</v>
      </c>
      <c r="C17" s="27">
        <f t="shared" ca="1" si="0"/>
        <v>3</v>
      </c>
      <c r="D17" s="27">
        <f t="shared" ca="1" si="1"/>
        <v>3</v>
      </c>
      <c r="E17" s="27">
        <f t="shared" ca="1" si="2"/>
        <v>4</v>
      </c>
      <c r="F17" s="27">
        <f t="shared" ca="1" si="3"/>
        <v>4</v>
      </c>
      <c r="G17" s="28">
        <f t="shared" ca="1" si="4"/>
        <v>4</v>
      </c>
      <c r="H17" s="28">
        <f t="shared" ca="1" si="5"/>
        <v>4</v>
      </c>
      <c r="I17" s="27">
        <f t="shared" ca="1" si="6"/>
        <v>7</v>
      </c>
      <c r="J17" s="28">
        <f t="shared" ca="1" si="7"/>
        <v>7</v>
      </c>
      <c r="K17" s="27">
        <f t="shared" ca="1" si="8"/>
        <v>1</v>
      </c>
      <c r="L17" s="27">
        <f t="shared" ca="1" si="9"/>
        <v>0</v>
      </c>
      <c r="M17" s="27">
        <f t="shared" ca="1" si="10"/>
        <v>4</v>
      </c>
      <c r="N17" s="27">
        <f t="shared" ca="1" si="11"/>
        <v>4</v>
      </c>
      <c r="O17" s="27">
        <f t="shared" ca="1" si="12"/>
        <v>3</v>
      </c>
      <c r="P17" s="27">
        <f t="shared" ca="1" si="13"/>
        <v>3</v>
      </c>
      <c r="Q17" s="28">
        <f t="shared" ca="1" si="14"/>
        <v>4</v>
      </c>
      <c r="R17" s="28">
        <f t="shared" ca="1" si="15"/>
        <v>4</v>
      </c>
      <c r="S17" s="28">
        <f t="shared" ca="1" si="16"/>
        <v>7</v>
      </c>
      <c r="T17" s="28">
        <f t="shared" ca="1" si="17"/>
        <v>7</v>
      </c>
      <c r="U17" s="27">
        <f t="shared" ca="1" si="18"/>
        <v>0</v>
      </c>
      <c r="V17" s="27">
        <f t="shared" ca="1" si="19"/>
        <v>1</v>
      </c>
      <c r="W17" s="27">
        <f t="shared" ref="W17" ca="1" si="24">IF(OR($I$5="",ISBLANK($I$5)),"",IF($I$5=$C$5,C17,E17))</f>
        <v>4</v>
      </c>
    </row>
    <row r="18" spans="2:23" ht="15" customHeight="1" x14ac:dyDescent="0.3">
      <c r="B18" s="26">
        <v>8</v>
      </c>
      <c r="C18" s="27">
        <f t="shared" ca="1" si="0"/>
        <v>2</v>
      </c>
      <c r="D18" s="27">
        <f t="shared" ca="1" si="1"/>
        <v>2</v>
      </c>
      <c r="E18" s="27">
        <f t="shared" ca="1" si="2"/>
        <v>3</v>
      </c>
      <c r="F18" s="27">
        <f t="shared" ca="1" si="3"/>
        <v>3</v>
      </c>
      <c r="G18" s="28">
        <f t="shared" ca="1" si="4"/>
        <v>3</v>
      </c>
      <c r="H18" s="28">
        <f t="shared" ca="1" si="5"/>
        <v>3</v>
      </c>
      <c r="I18" s="27">
        <f t="shared" ca="1" si="6"/>
        <v>5</v>
      </c>
      <c r="J18" s="28">
        <f t="shared" ca="1" si="7"/>
        <v>5</v>
      </c>
      <c r="K18" s="27">
        <f t="shared" ca="1" si="8"/>
        <v>1</v>
      </c>
      <c r="L18" s="27">
        <f t="shared" ca="1" si="9"/>
        <v>0</v>
      </c>
      <c r="M18" s="27">
        <f t="shared" ca="1" si="10"/>
        <v>0</v>
      </c>
      <c r="N18" s="27">
        <f t="shared" ca="1" si="11"/>
        <v>0</v>
      </c>
      <c r="O18" s="27">
        <f t="shared" ca="1" si="12"/>
        <v>2</v>
      </c>
      <c r="P18" s="27">
        <f t="shared" ca="1" si="13"/>
        <v>2</v>
      </c>
      <c r="Q18" s="28">
        <f t="shared" ca="1" si="14"/>
        <v>2</v>
      </c>
      <c r="R18" s="28">
        <f t="shared" ca="1" si="15"/>
        <v>2</v>
      </c>
      <c r="S18" s="28">
        <f t="shared" ca="1" si="16"/>
        <v>2</v>
      </c>
      <c r="T18" s="28">
        <f t="shared" ca="1" si="17"/>
        <v>2</v>
      </c>
      <c r="U18" s="27">
        <f t="shared" ca="1" si="18"/>
        <v>2</v>
      </c>
      <c r="V18" s="27">
        <f t="shared" ca="1" si="19"/>
        <v>0</v>
      </c>
      <c r="W18" s="27">
        <f t="shared" ref="W18" ca="1" si="25">IF(OR($I$5="",ISBLANK($I$5)),"",IF($I$5=$C$5,E18,C18))</f>
        <v>2</v>
      </c>
    </row>
    <row r="19" spans="2:23" ht="15" customHeight="1" x14ac:dyDescent="0.3">
      <c r="B19" s="26">
        <v>9</v>
      </c>
      <c r="C19" s="27">
        <f t="shared" ca="1" si="0"/>
        <v>0</v>
      </c>
      <c r="D19" s="27">
        <f t="shared" ca="1" si="1"/>
        <v>0</v>
      </c>
      <c r="E19" s="27">
        <f t="shared" ca="1" si="2"/>
        <v>2</v>
      </c>
      <c r="F19" s="27">
        <f t="shared" ca="1" si="3"/>
        <v>2</v>
      </c>
      <c r="G19" s="28">
        <f t="shared" ca="1" si="4"/>
        <v>2</v>
      </c>
      <c r="H19" s="28">
        <f t="shared" ca="1" si="5"/>
        <v>2</v>
      </c>
      <c r="I19" s="27">
        <f t="shared" ca="1" si="6"/>
        <v>2</v>
      </c>
      <c r="J19" s="28">
        <f t="shared" ca="1" si="7"/>
        <v>2</v>
      </c>
      <c r="K19" s="27">
        <f t="shared" ca="1" si="8"/>
        <v>2</v>
      </c>
      <c r="L19" s="27">
        <f t="shared" ca="1" si="9"/>
        <v>0</v>
      </c>
      <c r="M19" s="27">
        <f t="shared" ca="1" si="10"/>
        <v>0</v>
      </c>
      <c r="N19" s="27">
        <f t="shared" ca="1" si="11"/>
        <v>-4</v>
      </c>
      <c r="O19" s="27">
        <f t="shared" ca="1" si="12"/>
        <v>3</v>
      </c>
      <c r="P19" s="27">
        <f t="shared" ca="1" si="13"/>
        <v>3</v>
      </c>
      <c r="Q19" s="28">
        <f t="shared" ca="1" si="14"/>
        <v>3</v>
      </c>
      <c r="R19" s="28">
        <f t="shared" ca="1" si="15"/>
        <v>3</v>
      </c>
      <c r="S19" s="28">
        <f t="shared" ca="1" si="16"/>
        <v>3</v>
      </c>
      <c r="T19" s="28">
        <f t="shared" ca="1" si="17"/>
        <v>-1</v>
      </c>
      <c r="U19" s="27">
        <f t="shared" ca="1" si="18"/>
        <v>3</v>
      </c>
      <c r="V19" s="27">
        <f t="shared" ca="1" si="19"/>
        <v>0</v>
      </c>
      <c r="W19" s="27">
        <f t="shared" ref="W19" ca="1" si="26">IF(OR($I$5="",ISBLANK($I$5)),"",IF($I$5=$C$5,C19,E19))</f>
        <v>2</v>
      </c>
    </row>
    <row r="20" spans="2:23" ht="15" customHeight="1" x14ac:dyDescent="0.3">
      <c r="B20" s="26">
        <v>10</v>
      </c>
      <c r="C20" s="27">
        <f t="shared" ca="1" si="0"/>
        <v>0</v>
      </c>
      <c r="D20" s="27">
        <f t="shared" ca="1" si="1"/>
        <v>0</v>
      </c>
      <c r="E20" s="27">
        <f t="shared" ca="1" si="2"/>
        <v>1</v>
      </c>
      <c r="F20" s="27">
        <f t="shared" ca="1" si="3"/>
        <v>1</v>
      </c>
      <c r="G20" s="28">
        <f t="shared" ca="1" si="4"/>
        <v>1</v>
      </c>
      <c r="H20" s="28">
        <f t="shared" ca="1" si="5"/>
        <v>1</v>
      </c>
      <c r="I20" s="27">
        <f t="shared" ca="1" si="6"/>
        <v>1</v>
      </c>
      <c r="J20" s="28">
        <f t="shared" ca="1" si="7"/>
        <v>1</v>
      </c>
      <c r="K20" s="27">
        <f t="shared" ca="1" si="8"/>
        <v>1</v>
      </c>
      <c r="L20" s="27">
        <f t="shared" ca="1" si="9"/>
        <v>0</v>
      </c>
      <c r="M20" s="27">
        <f t="shared" ca="1" si="10"/>
        <v>2</v>
      </c>
      <c r="N20" s="27">
        <f t="shared" ca="1" si="11"/>
        <v>2</v>
      </c>
      <c r="O20" s="27">
        <f t="shared" ca="1" si="12"/>
        <v>0</v>
      </c>
      <c r="P20" s="27">
        <f t="shared" ca="1" si="13"/>
        <v>0</v>
      </c>
      <c r="Q20" s="28">
        <f t="shared" ca="1" si="14"/>
        <v>2</v>
      </c>
      <c r="R20" s="28">
        <f t="shared" ca="1" si="15"/>
        <v>2</v>
      </c>
      <c r="S20" s="28">
        <f t="shared" ca="1" si="16"/>
        <v>2</v>
      </c>
      <c r="T20" s="28">
        <f t="shared" ca="1" si="17"/>
        <v>2</v>
      </c>
      <c r="U20" s="27">
        <f t="shared" ca="1" si="18"/>
        <v>0</v>
      </c>
      <c r="V20" s="27">
        <f t="shared" ca="1" si="19"/>
        <v>2</v>
      </c>
      <c r="W20" s="27">
        <f t="shared" ref="W20" ca="1" si="27">IF(OR($I$5="",ISBLANK($I$5)),"",IF($I$5=$C$5,E20,C20))</f>
        <v>0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0</v>
      </c>
      <c r="F21" s="27">
        <f t="shared" ca="1" si="3"/>
        <v>0</v>
      </c>
      <c r="G21" s="28">
        <f t="shared" ca="1" si="4"/>
        <v>1</v>
      </c>
      <c r="H21" s="28">
        <f t="shared" ca="1" si="5"/>
        <v>1</v>
      </c>
      <c r="I21" s="27">
        <f t="shared" ca="1" si="6"/>
        <v>1</v>
      </c>
      <c r="J21" s="28">
        <f t="shared" ca="1" si="7"/>
        <v>1</v>
      </c>
      <c r="K21" s="27">
        <f t="shared" ca="1" si="8"/>
        <v>0</v>
      </c>
      <c r="L21" s="27">
        <f t="shared" ca="1" si="9"/>
        <v>1</v>
      </c>
      <c r="M21" s="27">
        <f t="shared" ca="1" si="10"/>
        <v>1</v>
      </c>
      <c r="N21" s="27">
        <f t="shared" ca="1" si="11"/>
        <v>1</v>
      </c>
      <c r="O21" s="27">
        <f t="shared" ca="1" si="12"/>
        <v>0</v>
      </c>
      <c r="P21" s="27">
        <f t="shared" ca="1" si="13"/>
        <v>0</v>
      </c>
      <c r="Q21" s="28">
        <f t="shared" ca="1" si="14"/>
        <v>1</v>
      </c>
      <c r="R21" s="28">
        <f t="shared" ca="1" si="15"/>
        <v>1</v>
      </c>
      <c r="S21" s="28">
        <f t="shared" ca="1" si="16"/>
        <v>1</v>
      </c>
      <c r="T21" s="28">
        <f t="shared" ca="1" si="17"/>
        <v>1</v>
      </c>
      <c r="U21" s="27">
        <f t="shared" ca="1" si="18"/>
        <v>0</v>
      </c>
      <c r="V21" s="27">
        <f t="shared" ca="1" si="19"/>
        <v>1</v>
      </c>
      <c r="W21" s="27">
        <f t="shared" ref="W21" ca="1" si="28">IF(OR($I$5="",ISBLANK($I$5)),"",IF($I$5=$C$5,C21,E21))</f>
        <v>0</v>
      </c>
    </row>
    <row r="22" spans="2:23" ht="15" customHeight="1" x14ac:dyDescent="0.3">
      <c r="B22" s="26">
        <v>12</v>
      </c>
      <c r="C22" s="27">
        <f t="shared" ca="1" si="0"/>
        <v>2</v>
      </c>
      <c r="D22" s="27">
        <f t="shared" ca="1" si="1"/>
        <v>2</v>
      </c>
      <c r="E22" s="27">
        <f t="shared" ca="1" si="2"/>
        <v>0</v>
      </c>
      <c r="F22" s="27">
        <f t="shared" ca="1" si="3"/>
        <v>0</v>
      </c>
      <c r="G22" s="28">
        <f t="shared" ca="1" si="4"/>
        <v>2</v>
      </c>
      <c r="H22" s="28">
        <f t="shared" ca="1" si="5"/>
        <v>2</v>
      </c>
      <c r="I22" s="27">
        <f t="shared" ca="1" si="6"/>
        <v>2</v>
      </c>
      <c r="J22" s="28">
        <f t="shared" ca="1" si="7"/>
        <v>2</v>
      </c>
      <c r="K22" s="27">
        <f t="shared" ca="1" si="8"/>
        <v>0</v>
      </c>
      <c r="L22" s="27">
        <f t="shared" ca="1" si="9"/>
        <v>2</v>
      </c>
      <c r="M22" s="27">
        <f t="shared" ca="1" si="10"/>
        <v>4</v>
      </c>
      <c r="N22" s="27">
        <f t="shared" ca="1" si="11"/>
        <v>4</v>
      </c>
      <c r="O22" s="27">
        <f t="shared" ca="1" si="12"/>
        <v>0</v>
      </c>
      <c r="P22" s="27">
        <f t="shared" ca="1" si="13"/>
        <v>0</v>
      </c>
      <c r="Q22" s="28">
        <f t="shared" ca="1" si="14"/>
        <v>4</v>
      </c>
      <c r="R22" s="28">
        <f t="shared" ca="1" si="15"/>
        <v>4</v>
      </c>
      <c r="S22" s="28">
        <f t="shared" ca="1" si="16"/>
        <v>4</v>
      </c>
      <c r="T22" s="28">
        <f t="shared" ca="1" si="17"/>
        <v>4</v>
      </c>
      <c r="U22" s="27">
        <f t="shared" ca="1" si="18"/>
        <v>0</v>
      </c>
      <c r="V22" s="27">
        <f t="shared" ca="1" si="19"/>
        <v>4</v>
      </c>
      <c r="W22" s="27">
        <f t="shared" ref="W22" ca="1" si="29">IF(OR($I$5="",ISBLANK($I$5)),"",IF($I$5=$C$5,E22,C22))</f>
        <v>2</v>
      </c>
    </row>
    <row r="23" spans="2:23" ht="15" customHeight="1" x14ac:dyDescent="0.3">
      <c r="B23" s="26">
        <v>13</v>
      </c>
      <c r="C23" s="27">
        <f t="shared" ca="1" si="0"/>
        <v>0</v>
      </c>
      <c r="D23" s="27">
        <f t="shared" ca="1" si="1"/>
        <v>-1</v>
      </c>
      <c r="E23" s="27">
        <f t="shared" ca="1" si="2"/>
        <v>1</v>
      </c>
      <c r="F23" s="27">
        <f t="shared" ca="1" si="3"/>
        <v>1</v>
      </c>
      <c r="G23" s="28">
        <f t="shared" ca="1" si="4"/>
        <v>1</v>
      </c>
      <c r="H23" s="28">
        <f t="shared" ca="1" si="5"/>
        <v>1</v>
      </c>
      <c r="I23" s="27">
        <f t="shared" ca="1" si="6"/>
        <v>1</v>
      </c>
      <c r="J23" s="28">
        <f t="shared" ca="1" si="7"/>
        <v>0</v>
      </c>
      <c r="K23" s="27">
        <f t="shared" ca="1" si="8"/>
        <v>1</v>
      </c>
      <c r="L23" s="27">
        <f t="shared" ca="1" si="9"/>
        <v>0</v>
      </c>
      <c r="M23" s="27">
        <f t="shared" ca="1" si="10"/>
        <v>0</v>
      </c>
      <c r="N23" s="27">
        <f t="shared" ca="1" si="11"/>
        <v>0</v>
      </c>
      <c r="O23" s="27">
        <f t="shared" ca="1" si="12"/>
        <v>2</v>
      </c>
      <c r="P23" s="27">
        <f t="shared" ca="1" si="13"/>
        <v>2</v>
      </c>
      <c r="Q23" s="28">
        <f t="shared" ca="1" si="14"/>
        <v>2</v>
      </c>
      <c r="R23" s="28">
        <f t="shared" ca="1" si="15"/>
        <v>2</v>
      </c>
      <c r="S23" s="28">
        <f t="shared" ca="1" si="16"/>
        <v>2</v>
      </c>
      <c r="T23" s="28">
        <f t="shared" ca="1" si="17"/>
        <v>2</v>
      </c>
      <c r="U23" s="27">
        <f t="shared" ca="1" si="18"/>
        <v>2</v>
      </c>
      <c r="V23" s="27">
        <f t="shared" ca="1" si="19"/>
        <v>0</v>
      </c>
      <c r="W23" s="27">
        <f t="shared" ref="W23" ca="1" si="30">IF(OR($I$5="",ISBLANK($I$5)),"",IF($I$5=$C$5,C23,E23))</f>
        <v>1</v>
      </c>
    </row>
    <row r="24" spans="2:23" ht="15" customHeight="1" x14ac:dyDescent="0.3">
      <c r="B24" s="26">
        <v>14</v>
      </c>
      <c r="C24" s="27">
        <f t="shared" ca="1" si="0"/>
        <v>1</v>
      </c>
      <c r="D24" s="27">
        <f t="shared" ca="1" si="1"/>
        <v>1</v>
      </c>
      <c r="E24" s="27">
        <f t="shared" ca="1" si="2"/>
        <v>1</v>
      </c>
      <c r="F24" s="27">
        <f t="shared" ca="1" si="3"/>
        <v>1</v>
      </c>
      <c r="G24" s="28">
        <f t="shared" ca="1" si="4"/>
        <v>1</v>
      </c>
      <c r="H24" s="28">
        <f t="shared" ca="1" si="5"/>
        <v>1</v>
      </c>
      <c r="I24" s="27">
        <f t="shared" ca="1" si="6"/>
        <v>2</v>
      </c>
      <c r="J24" s="28">
        <f t="shared" ca="1" si="7"/>
        <v>2</v>
      </c>
      <c r="K24" s="27">
        <f t="shared" ca="1" si="8"/>
        <v>0</v>
      </c>
      <c r="L24" s="27">
        <f t="shared" ca="1" si="9"/>
        <v>0</v>
      </c>
      <c r="M24" s="27">
        <f t="shared" ca="1" si="10"/>
        <v>1</v>
      </c>
      <c r="N24" s="27">
        <f t="shared" ca="1" si="11"/>
        <v>1</v>
      </c>
      <c r="O24" s="27">
        <f t="shared" ca="1" si="12"/>
        <v>0</v>
      </c>
      <c r="P24" s="27">
        <f t="shared" ca="1" si="13"/>
        <v>0</v>
      </c>
      <c r="Q24" s="28">
        <f t="shared" ca="1" si="14"/>
        <v>1</v>
      </c>
      <c r="R24" s="28">
        <f t="shared" ca="1" si="15"/>
        <v>1</v>
      </c>
      <c r="S24" s="28">
        <f t="shared" ca="1" si="16"/>
        <v>1</v>
      </c>
      <c r="T24" s="28">
        <f t="shared" ca="1" si="17"/>
        <v>1</v>
      </c>
      <c r="U24" s="27">
        <f t="shared" ca="1" si="18"/>
        <v>0</v>
      </c>
      <c r="V24" s="27">
        <f t="shared" ca="1" si="19"/>
        <v>1</v>
      </c>
      <c r="W24" s="27">
        <f t="shared" ref="W24" ca="1" si="31">IF(OR($I$5="",ISBLANK($I$5)),"",IF($I$5=$C$5,E24,C24))</f>
        <v>1</v>
      </c>
    </row>
    <row r="25" spans="2:23" ht="15" customHeight="1" x14ac:dyDescent="0.3">
      <c r="B25" s="26">
        <v>15</v>
      </c>
      <c r="C25" s="27">
        <f t="shared" ca="1" si="0"/>
        <v>1</v>
      </c>
      <c r="D25" s="27">
        <f t="shared" ca="1" si="1"/>
        <v>1</v>
      </c>
      <c r="E25" s="27">
        <f t="shared" ca="1" si="2"/>
        <v>0</v>
      </c>
      <c r="F25" s="27">
        <f t="shared" ca="1" si="3"/>
        <v>0</v>
      </c>
      <c r="G25" s="28">
        <f t="shared" ca="1" si="4"/>
        <v>1</v>
      </c>
      <c r="H25" s="28">
        <f t="shared" ca="1" si="5"/>
        <v>1</v>
      </c>
      <c r="I25" s="27">
        <f t="shared" ca="1" si="6"/>
        <v>1</v>
      </c>
      <c r="J25" s="28">
        <f t="shared" ca="1" si="7"/>
        <v>1</v>
      </c>
      <c r="K25" s="27">
        <f t="shared" ca="1" si="8"/>
        <v>0</v>
      </c>
      <c r="L25" s="27">
        <f t="shared" ca="1" si="9"/>
        <v>1</v>
      </c>
      <c r="M25" s="27">
        <f t="shared" ca="1" si="10"/>
        <v>1</v>
      </c>
      <c r="N25" s="27">
        <f t="shared" ca="1" si="11"/>
        <v>1</v>
      </c>
      <c r="O25" s="27">
        <f t="shared" ca="1" si="12"/>
        <v>3</v>
      </c>
      <c r="P25" s="27">
        <f t="shared" ca="1" si="13"/>
        <v>3</v>
      </c>
      <c r="Q25" s="28">
        <f t="shared" ca="1" si="14"/>
        <v>3</v>
      </c>
      <c r="R25" s="28">
        <f t="shared" ca="1" si="15"/>
        <v>3</v>
      </c>
      <c r="S25" s="28">
        <f t="shared" ca="1" si="16"/>
        <v>4</v>
      </c>
      <c r="T25" s="28">
        <f t="shared" ca="1" si="17"/>
        <v>4</v>
      </c>
      <c r="U25" s="27">
        <f t="shared" ca="1" si="18"/>
        <v>2</v>
      </c>
      <c r="V25" s="27">
        <f t="shared" ca="1" si="19"/>
        <v>0</v>
      </c>
      <c r="W25" s="27">
        <f t="shared" ref="W25" ca="1" si="32">IF(OR($I$5="",ISBLANK($I$5)),"",IF($I$5=$C$5,C25,E25))</f>
        <v>0</v>
      </c>
    </row>
    <row r="26" spans="2:23" ht="15" customHeight="1" x14ac:dyDescent="0.3">
      <c r="B26" s="26">
        <v>16</v>
      </c>
      <c r="C26" s="27">
        <f t="shared" ca="1" si="0"/>
        <v>2</v>
      </c>
      <c r="D26" s="27">
        <f t="shared" ca="1" si="1"/>
        <v>2</v>
      </c>
      <c r="E26" s="27">
        <f t="shared" ca="1" si="2"/>
        <v>3</v>
      </c>
      <c r="F26" s="27">
        <f t="shared" ca="1" si="3"/>
        <v>3</v>
      </c>
      <c r="G26" s="28">
        <f t="shared" ca="1" si="4"/>
        <v>3</v>
      </c>
      <c r="H26" s="28">
        <f t="shared" ca="1" si="5"/>
        <v>3</v>
      </c>
      <c r="I26" s="27">
        <f t="shared" ca="1" si="6"/>
        <v>5</v>
      </c>
      <c r="J26" s="28">
        <f t="shared" ca="1" si="7"/>
        <v>5</v>
      </c>
      <c r="K26" s="27">
        <f t="shared" ca="1" si="8"/>
        <v>1</v>
      </c>
      <c r="L26" s="27">
        <f t="shared" ca="1" si="9"/>
        <v>0</v>
      </c>
      <c r="M26" s="27">
        <f t="shared" ca="1" si="10"/>
        <v>1</v>
      </c>
      <c r="N26" s="27">
        <f t="shared" ca="1" si="11"/>
        <v>1</v>
      </c>
      <c r="O26" s="27">
        <f t="shared" ca="1" si="12"/>
        <v>1</v>
      </c>
      <c r="P26" s="27">
        <f t="shared" ca="1" si="13"/>
        <v>1</v>
      </c>
      <c r="Q26" s="28">
        <f t="shared" ca="1" si="14"/>
        <v>1</v>
      </c>
      <c r="R26" s="28">
        <f t="shared" ca="1" si="15"/>
        <v>1</v>
      </c>
      <c r="S26" s="28">
        <f t="shared" ca="1" si="16"/>
        <v>2</v>
      </c>
      <c r="T26" s="28">
        <f t="shared" ca="1" si="17"/>
        <v>2</v>
      </c>
      <c r="U26" s="27">
        <f t="shared" ca="1" si="18"/>
        <v>0</v>
      </c>
      <c r="V26" s="27">
        <f t="shared" ca="1" si="19"/>
        <v>0</v>
      </c>
      <c r="W26" s="27">
        <f t="shared" ref="W26" ca="1" si="33">IF(OR($I$5="",ISBLANK($I$5)),"",IF($I$5=$C$5,E26,C26))</f>
        <v>2</v>
      </c>
    </row>
    <row r="27" spans="2:23" ht="15" customHeight="1" x14ac:dyDescent="0.3">
      <c r="B27" s="26">
        <v>17</v>
      </c>
      <c r="C27" s="27">
        <f t="shared" ca="1" si="0"/>
        <v>0</v>
      </c>
      <c r="D27" s="27">
        <f t="shared" ca="1" si="1"/>
        <v>-1</v>
      </c>
      <c r="E27" s="27">
        <f t="shared" ca="1" si="2"/>
        <v>1</v>
      </c>
      <c r="F27" s="27">
        <f t="shared" ca="1" si="3"/>
        <v>1</v>
      </c>
      <c r="G27" s="28">
        <f t="shared" ca="1" si="4"/>
        <v>1</v>
      </c>
      <c r="H27" s="28">
        <f t="shared" ca="1" si="5"/>
        <v>1</v>
      </c>
      <c r="I27" s="27">
        <f t="shared" ca="1" si="6"/>
        <v>1</v>
      </c>
      <c r="J27" s="28">
        <f t="shared" ca="1" si="7"/>
        <v>0</v>
      </c>
      <c r="K27" s="27">
        <f t="shared" ca="1" si="8"/>
        <v>1</v>
      </c>
      <c r="L27" s="27">
        <f t="shared" ca="1" si="9"/>
        <v>0</v>
      </c>
      <c r="M27" s="27">
        <f t="shared" ca="1" si="10"/>
        <v>1</v>
      </c>
      <c r="N27" s="27">
        <f t="shared" ca="1" si="11"/>
        <v>1</v>
      </c>
      <c r="O27" s="27">
        <f t="shared" ca="1" si="12"/>
        <v>2</v>
      </c>
      <c r="P27" s="27">
        <f t="shared" ca="1" si="13"/>
        <v>2</v>
      </c>
      <c r="Q27" s="28">
        <f t="shared" ca="1" si="14"/>
        <v>2</v>
      </c>
      <c r="R27" s="28">
        <f t="shared" ca="1" si="15"/>
        <v>2</v>
      </c>
      <c r="S27" s="28">
        <f t="shared" ca="1" si="16"/>
        <v>3</v>
      </c>
      <c r="T27" s="28">
        <f t="shared" ca="1" si="17"/>
        <v>3</v>
      </c>
      <c r="U27" s="27">
        <f t="shared" ca="1" si="18"/>
        <v>1</v>
      </c>
      <c r="V27" s="27">
        <f t="shared" ca="1" si="19"/>
        <v>0</v>
      </c>
      <c r="W27" s="27">
        <f t="shared" ref="W27" ca="1" si="34">IF(OR($I$5="",ISBLANK($I$5)),"",IF($I$5=$C$5,C27,E27))</f>
        <v>1</v>
      </c>
    </row>
    <row r="28" spans="2:23" ht="15" customHeight="1" x14ac:dyDescent="0.3">
      <c r="B28" s="29">
        <v>18</v>
      </c>
      <c r="C28" s="27">
        <f t="shared" ca="1" si="0"/>
        <v>2</v>
      </c>
      <c r="D28" s="27">
        <f t="shared" ca="1" si="1"/>
        <v>2</v>
      </c>
      <c r="E28" s="27">
        <f t="shared" ca="1" si="2"/>
        <v>1</v>
      </c>
      <c r="F28" s="27">
        <f t="shared" ca="1" si="3"/>
        <v>1</v>
      </c>
      <c r="G28" s="28">
        <f t="shared" ca="1" si="4"/>
        <v>2</v>
      </c>
      <c r="H28" s="28">
        <f t="shared" ca="1" si="5"/>
        <v>2</v>
      </c>
      <c r="I28" s="27">
        <f t="shared" ca="1" si="6"/>
        <v>3</v>
      </c>
      <c r="J28" s="28">
        <f t="shared" ca="1" si="7"/>
        <v>3</v>
      </c>
      <c r="K28" s="27">
        <f t="shared" ca="1" si="8"/>
        <v>0</v>
      </c>
      <c r="L28" s="27">
        <f t="shared" ca="1" si="9"/>
        <v>1</v>
      </c>
      <c r="M28" s="27">
        <f t="shared" ca="1" si="10"/>
        <v>1</v>
      </c>
      <c r="N28" s="27">
        <f t="shared" ca="1" si="11"/>
        <v>1</v>
      </c>
      <c r="O28" s="27">
        <f t="shared" ca="1" si="12"/>
        <v>2</v>
      </c>
      <c r="P28" s="27">
        <f t="shared" ca="1" si="13"/>
        <v>2</v>
      </c>
      <c r="Q28" s="28">
        <f t="shared" ca="1" si="14"/>
        <v>2</v>
      </c>
      <c r="R28" s="28">
        <f t="shared" ca="1" si="15"/>
        <v>2</v>
      </c>
      <c r="S28" s="28">
        <f t="shared" ca="1" si="16"/>
        <v>3</v>
      </c>
      <c r="T28" s="28">
        <f t="shared" ca="1" si="17"/>
        <v>3</v>
      </c>
      <c r="U28" s="27">
        <f t="shared" ca="1" si="18"/>
        <v>1</v>
      </c>
      <c r="V28" s="27">
        <f t="shared" ca="1" si="19"/>
        <v>0</v>
      </c>
      <c r="W28" s="27">
        <f t="shared" ref="W28" ca="1" si="35">IF(OR($I$5="",ISBLANK($I$5)),"",IF($I$5=$C$5,E28,C28))</f>
        <v>2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34</v>
      </c>
      <c r="H29" s="27"/>
      <c r="I29" s="27">
        <f ca="1">SUM(I11:I28)</f>
        <v>48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39</v>
      </c>
      <c r="R29" s="27"/>
      <c r="S29" s="27">
        <f ca="1">SUM(S11:S28)</f>
        <v>49</v>
      </c>
      <c r="T29" s="32"/>
      <c r="U29" s="35"/>
      <c r="V29" s="103"/>
    </row>
    <row r="30" spans="2:23" ht="3.75" customHeight="1" x14ac:dyDescent="0.3"/>
  </sheetData>
  <mergeCells count="23">
    <mergeCell ref="I6:K6"/>
    <mergeCell ref="W8:W10"/>
    <mergeCell ref="V9:V10"/>
    <mergeCell ref="M29:P29"/>
    <mergeCell ref="C8:L8"/>
    <mergeCell ref="M8:V8"/>
    <mergeCell ref="C29:F29"/>
    <mergeCell ref="B8:B10"/>
    <mergeCell ref="B2:V2"/>
    <mergeCell ref="G9:J9"/>
    <mergeCell ref="Q9:T9"/>
    <mergeCell ref="E4:F4"/>
    <mergeCell ref="C5:D5"/>
    <mergeCell ref="C6:D6"/>
    <mergeCell ref="M9:N9"/>
    <mergeCell ref="O9:P9"/>
    <mergeCell ref="K9:K10"/>
    <mergeCell ref="L9:L10"/>
    <mergeCell ref="C9:D9"/>
    <mergeCell ref="E9:F9"/>
    <mergeCell ref="U9:U10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Sheet55">
    <tabColor rgb="FF00B050"/>
  </sheetPr>
  <dimension ref="A1:X30"/>
  <sheetViews>
    <sheetView zoomScale="90" zoomScaleNormal="90" workbookViewId="0">
      <selection activeCell="Q6" sqref="Q6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73" t="str">
        <f ca="1">MID(CELL("filename",B2),FIND("]",CELL("filename",B2))+1,255)</f>
        <v>The Green Jackets</v>
      </c>
      <c r="C2" s="274"/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5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12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Ball'!E4),"",'Pink Ball'!E4)</f>
        <v>Tom</v>
      </c>
      <c r="J5" s="241"/>
      <c r="K5" s="241"/>
      <c r="L5" s="241"/>
      <c r="M5" s="271"/>
      <c r="Q5" s="151">
        <f ca="1">IFERROR(SUM(G11:G28,Q11:Q28)-MAX(SUM(C11:C28,M11:M28),SUM(E11:E28,O11:O28)),0)</f>
        <v>23</v>
      </c>
      <c r="W5" s="151">
        <f ca="1">(IFERROR(INDIRECT("'"&amp;$C$5&amp;"'!G5"),"")+IFERROR(INDIRECT("'"&amp;$C$6&amp;"'!G5"),""))/2</f>
        <v>30</v>
      </c>
    </row>
    <row r="6" spans="2:23" ht="15" customHeight="1" x14ac:dyDescent="0.3">
      <c r="B6" s="21" t="s">
        <v>35</v>
      </c>
      <c r="C6" s="270" t="s">
        <v>10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Dermot's Score</v>
      </c>
      <c r="D9" s="260"/>
      <c r="E9" s="259" t="str">
        <f>IF(ISBLANK($C$6),"",$C$6&amp;"'s Score")</f>
        <v>Tom's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(Dermot)</v>
      </c>
      <c r="L9" s="263" t="str">
        <f>"Dead Weight Score ("&amp;$C$6&amp;")"</f>
        <v>Dead Weight Score (Tom)</v>
      </c>
      <c r="M9" s="259" t="str">
        <f>IF(ISBLANK($C$5),"",$C$5&amp;"'s Score")</f>
        <v>Dermot's Score</v>
      </c>
      <c r="N9" s="260"/>
      <c r="O9" s="259" t="str">
        <f>IF(ISBLANK($C$6),"",$C$6&amp;"'s Score")</f>
        <v>Tom's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(Dermot)</v>
      </c>
      <c r="V9" s="263" t="str">
        <f>"Dead Weight Score ("&amp;$C$6&amp;")"</f>
        <v>Dead Weight Score (Tom)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1</v>
      </c>
      <c r="D11" s="27">
        <f ca="1">IFERROR(INDIRECT("'"&amp;$C$5&amp;"'!H"&amp;($B11+10)),"")</f>
        <v>1</v>
      </c>
      <c r="E11" s="27">
        <f ca="1">IFERROR(INDIRECT("'"&amp;$C$6&amp;"'!G"&amp;($B11+10)),"")</f>
        <v>3</v>
      </c>
      <c r="F11" s="27">
        <f ca="1">IFERROR(INDIRECT("'"&amp;$C$6&amp;"'!H"&amp;($B11+10)),"")</f>
        <v>3</v>
      </c>
      <c r="G11" s="28">
        <f ca="1">IFERROR((IF(C11=E11,C11,IF(C11&gt;E11,C11,E11))),"")</f>
        <v>3</v>
      </c>
      <c r="H11" s="28">
        <f ca="1">IFERROR((IF(D11=F11,D11,IF(D11&gt;F11,D11,F11))),"")</f>
        <v>3</v>
      </c>
      <c r="I11" s="28">
        <f ca="1">E11+C11</f>
        <v>4</v>
      </c>
      <c r="J11" s="28">
        <f ca="1">F11+D11</f>
        <v>4</v>
      </c>
      <c r="K11" s="27">
        <f ca="1">IF(AND(C11="",E11=""),"",IF(C11&lt;E11,E11-C11,0))</f>
        <v>2</v>
      </c>
      <c r="L11" s="27">
        <f ca="1">IF(AND(C11="",E11=""),"",IF(C11&gt;E11,C11-E11,0))</f>
        <v>0</v>
      </c>
      <c r="M11" s="27">
        <f ca="1">IFERROR(INDIRECT("'"&amp;$C$5&amp;"'!Q"&amp;($B11+10)),"")</f>
        <v>1</v>
      </c>
      <c r="N11" s="27">
        <f ca="1">IFERROR(INDIRECT("'"&amp;$C$5&amp;"'!R"&amp;($B11+10)),"")</f>
        <v>1</v>
      </c>
      <c r="O11" s="27">
        <f ca="1">IFERROR(INDIRECT("'"&amp;$C$6&amp;"'!Q"&amp;($B11+10)),"")</f>
        <v>3</v>
      </c>
      <c r="P11" s="27">
        <f ca="1">IFERROR(INDIRECT("'"&amp;$C$6&amp;"'!R"&amp;($B11+10)),"")</f>
        <v>3</v>
      </c>
      <c r="Q11" s="28">
        <f ca="1">IFERROR((IF(M11=O11,M11,IF(M11&gt;O11,M11,O11))),"")</f>
        <v>3</v>
      </c>
      <c r="R11" s="28">
        <f ca="1">IFERROR((IF(N11=P11,N11,IF(N11&gt;P11,N11,P11))),"")</f>
        <v>3</v>
      </c>
      <c r="S11" s="28">
        <f ca="1">O11+M11</f>
        <v>4</v>
      </c>
      <c r="T11" s="28">
        <f ca="1">P11+N11</f>
        <v>4</v>
      </c>
      <c r="U11" s="27">
        <f ca="1">IF(AND(M11="",O11=""),"",IF(M11&lt;O11,O11-M11,0))</f>
        <v>2</v>
      </c>
      <c r="V11" s="27">
        <f ca="1">IF(AND(M11="",O11=""),"",IF(M11&gt;O11,M11-O11,0))</f>
        <v>0</v>
      </c>
      <c r="W11" s="27">
        <f ca="1">IF(OR($I$5="",ISBLANK($I$5)),"",IF($I$5=$C$5,C11,E11))</f>
        <v>3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3</v>
      </c>
      <c r="D12" s="27">
        <f t="shared" ref="D12:D28" ca="1" si="1">IFERROR(INDIRECT("'"&amp;$C$5&amp;"'!H"&amp;($B12+10)),"")</f>
        <v>3</v>
      </c>
      <c r="E12" s="27">
        <f t="shared" ref="E12:E28" ca="1" si="2">IFERROR(INDIRECT("'"&amp;$C$6&amp;"'!G"&amp;($B12+10)),"")</f>
        <v>2</v>
      </c>
      <c r="F12" s="27">
        <f t="shared" ref="F12:F28" ca="1" si="3">IFERROR(INDIRECT("'"&amp;$C$6&amp;"'!H"&amp;($B12+10)),"")</f>
        <v>2</v>
      </c>
      <c r="G12" s="28">
        <f t="shared" ref="G12:H28" ca="1" si="4">IFERROR((IF(C12=E12,C12,IF(C12&gt;E12,C12,E12))),"")</f>
        <v>3</v>
      </c>
      <c r="H12" s="28">
        <f t="shared" ca="1" si="4"/>
        <v>3</v>
      </c>
      <c r="I12" s="27">
        <f t="shared" ref="I12:J28" ca="1" si="5">E12+C12</f>
        <v>5</v>
      </c>
      <c r="J12" s="28">
        <f t="shared" ca="1" si="5"/>
        <v>5</v>
      </c>
      <c r="K12" s="27">
        <f t="shared" ref="K12:K28" ca="1" si="6">IF(AND(C12="",E12=""),"",IF(C12&lt;E12,E12-C12,0))</f>
        <v>0</v>
      </c>
      <c r="L12" s="27">
        <f t="shared" ref="L12:L28" ca="1" si="7">IF(AND(C12="",E12=""),"",IF(C12&gt;E12,C12-E12,0))</f>
        <v>1</v>
      </c>
      <c r="M12" s="27">
        <f t="shared" ref="M12:M28" ca="1" si="8">IFERROR(INDIRECT("'"&amp;$C$5&amp;"'!Q"&amp;($B12+10)),"")</f>
        <v>1</v>
      </c>
      <c r="N12" s="27">
        <f t="shared" ref="N12:N28" ca="1" si="9">IFERROR(INDIRECT("'"&amp;$C$5&amp;"'!R"&amp;($B12+10)),"")</f>
        <v>1</v>
      </c>
      <c r="O12" s="27">
        <f t="shared" ref="O12:O28" ca="1" si="10">IFERROR(INDIRECT("'"&amp;$C$6&amp;"'!Q"&amp;($B12+10)),"")</f>
        <v>0</v>
      </c>
      <c r="P12" s="27">
        <f t="shared" ref="P12:P28" ca="1" si="11">IFERROR(INDIRECT("'"&amp;$C$6&amp;"'!R"&amp;($B12+10)),"")</f>
        <v>-1</v>
      </c>
      <c r="Q12" s="28">
        <f t="shared" ref="Q12:R28" ca="1" si="12">IFERROR((IF(M12=O12,M12,IF(M12&gt;O12,M12,O12))),"")</f>
        <v>1</v>
      </c>
      <c r="R12" s="28">
        <f t="shared" ca="1" si="12"/>
        <v>1</v>
      </c>
      <c r="S12" s="28">
        <f t="shared" ref="S12:T28" ca="1" si="13">O12+M12</f>
        <v>1</v>
      </c>
      <c r="T12" s="28">
        <f t="shared" ca="1" si="13"/>
        <v>0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1</v>
      </c>
      <c r="W12" s="27">
        <f ca="1">IF(OR($I$5="",ISBLANK($I$5)),"",IF($I$5=$C$5,E12,C12))</f>
        <v>3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4</v>
      </c>
      <c r="F13" s="27">
        <f t="shared" ca="1" si="3"/>
        <v>4</v>
      </c>
      <c r="G13" s="28">
        <f t="shared" ca="1" si="4"/>
        <v>4</v>
      </c>
      <c r="H13" s="28">
        <f t="shared" ca="1" si="4"/>
        <v>4</v>
      </c>
      <c r="I13" s="27">
        <f t="shared" ca="1" si="5"/>
        <v>6</v>
      </c>
      <c r="J13" s="28">
        <f t="shared" ca="1" si="5"/>
        <v>6</v>
      </c>
      <c r="K13" s="27">
        <f t="shared" ca="1" si="6"/>
        <v>2</v>
      </c>
      <c r="L13" s="27">
        <f t="shared" ca="1" si="7"/>
        <v>0</v>
      </c>
      <c r="M13" s="27">
        <f t="shared" ca="1" si="8"/>
        <v>1</v>
      </c>
      <c r="N13" s="27">
        <f t="shared" ca="1" si="9"/>
        <v>1</v>
      </c>
      <c r="O13" s="27">
        <f t="shared" ca="1" si="10"/>
        <v>2</v>
      </c>
      <c r="P13" s="27">
        <f t="shared" ca="1" si="11"/>
        <v>2</v>
      </c>
      <c r="Q13" s="28">
        <f t="shared" ca="1" si="12"/>
        <v>2</v>
      </c>
      <c r="R13" s="28">
        <f t="shared" ca="1" si="12"/>
        <v>2</v>
      </c>
      <c r="S13" s="28">
        <f t="shared" ca="1" si="13"/>
        <v>3</v>
      </c>
      <c r="T13" s="28">
        <f t="shared" ca="1" si="13"/>
        <v>3</v>
      </c>
      <c r="U13" s="27">
        <f t="shared" ca="1" si="14"/>
        <v>1</v>
      </c>
      <c r="V13" s="27">
        <f t="shared" ca="1" si="15"/>
        <v>0</v>
      </c>
      <c r="W13" s="27">
        <f t="shared" ref="W13" ca="1" si="16">IF(OR($I$5="",ISBLANK($I$5)),"",IF($I$5=$C$5,C13,E13))</f>
        <v>4</v>
      </c>
    </row>
    <row r="14" spans="2:23" ht="15" customHeight="1" x14ac:dyDescent="0.3">
      <c r="B14" s="26">
        <v>4</v>
      </c>
      <c r="C14" s="27">
        <f t="shared" ca="1" si="0"/>
        <v>0</v>
      </c>
      <c r="D14" s="27">
        <f t="shared" ca="1" si="1"/>
        <v>0</v>
      </c>
      <c r="E14" s="27">
        <f t="shared" ca="1" si="2"/>
        <v>2</v>
      </c>
      <c r="F14" s="27">
        <f t="shared" ca="1" si="3"/>
        <v>2</v>
      </c>
      <c r="G14" s="28">
        <f t="shared" ca="1" si="4"/>
        <v>2</v>
      </c>
      <c r="H14" s="28">
        <f t="shared" ca="1" si="4"/>
        <v>2</v>
      </c>
      <c r="I14" s="27">
        <f t="shared" ca="1" si="5"/>
        <v>2</v>
      </c>
      <c r="J14" s="28">
        <f t="shared" ca="1" si="5"/>
        <v>2</v>
      </c>
      <c r="K14" s="27">
        <f t="shared" ca="1" si="6"/>
        <v>2</v>
      </c>
      <c r="L14" s="27">
        <f t="shared" ca="1" si="7"/>
        <v>0</v>
      </c>
      <c r="M14" s="27">
        <f t="shared" ca="1" si="8"/>
        <v>1</v>
      </c>
      <c r="N14" s="27">
        <f t="shared" ca="1" si="9"/>
        <v>1</v>
      </c>
      <c r="O14" s="27">
        <f t="shared" ca="1" si="10"/>
        <v>3</v>
      </c>
      <c r="P14" s="27">
        <f t="shared" ca="1" si="11"/>
        <v>3</v>
      </c>
      <c r="Q14" s="28">
        <f t="shared" ca="1" si="12"/>
        <v>3</v>
      </c>
      <c r="R14" s="28">
        <f t="shared" ca="1" si="12"/>
        <v>3</v>
      </c>
      <c r="S14" s="28">
        <f t="shared" ca="1" si="13"/>
        <v>4</v>
      </c>
      <c r="T14" s="28">
        <f t="shared" ca="1" si="13"/>
        <v>4</v>
      </c>
      <c r="U14" s="27">
        <f t="shared" ca="1" si="14"/>
        <v>2</v>
      </c>
      <c r="V14" s="27">
        <f t="shared" ca="1" si="15"/>
        <v>0</v>
      </c>
      <c r="W14" s="27">
        <f t="shared" ref="W14" ca="1" si="17">IF(OR($I$5="",ISBLANK($I$5)),"",IF($I$5=$C$5,E14,C14))</f>
        <v>0</v>
      </c>
    </row>
    <row r="15" spans="2:23" ht="15" customHeight="1" x14ac:dyDescent="0.3">
      <c r="B15" s="26">
        <v>5</v>
      </c>
      <c r="C15" s="27">
        <f t="shared" ca="1" si="0"/>
        <v>3</v>
      </c>
      <c r="D15" s="27">
        <f t="shared" ca="1" si="1"/>
        <v>3</v>
      </c>
      <c r="E15" s="27">
        <f t="shared" ca="1" si="2"/>
        <v>0</v>
      </c>
      <c r="F15" s="27">
        <f t="shared" ca="1" si="3"/>
        <v>0</v>
      </c>
      <c r="G15" s="28">
        <f t="shared" ca="1" si="4"/>
        <v>3</v>
      </c>
      <c r="H15" s="28">
        <f t="shared" ca="1" si="4"/>
        <v>3</v>
      </c>
      <c r="I15" s="27">
        <f t="shared" ca="1" si="5"/>
        <v>3</v>
      </c>
      <c r="J15" s="28">
        <f t="shared" ca="1" si="5"/>
        <v>3</v>
      </c>
      <c r="K15" s="27">
        <f t="shared" ca="1" si="6"/>
        <v>0</v>
      </c>
      <c r="L15" s="27">
        <f t="shared" ca="1" si="7"/>
        <v>3</v>
      </c>
      <c r="M15" s="27">
        <f t="shared" ca="1" si="8"/>
        <v>0</v>
      </c>
      <c r="N15" s="27">
        <f t="shared" ca="1" si="9"/>
        <v>0</v>
      </c>
      <c r="O15" s="27">
        <f t="shared" ca="1" si="10"/>
        <v>0</v>
      </c>
      <c r="P15" s="27">
        <f t="shared" ca="1" si="11"/>
        <v>0</v>
      </c>
      <c r="Q15" s="28">
        <f t="shared" ca="1" si="12"/>
        <v>0</v>
      </c>
      <c r="R15" s="28">
        <f t="shared" ca="1" si="12"/>
        <v>0</v>
      </c>
      <c r="S15" s="28">
        <f t="shared" ca="1" si="13"/>
        <v>0</v>
      </c>
      <c r="T15" s="28">
        <f t="shared" ca="1" si="13"/>
        <v>0</v>
      </c>
      <c r="U15" s="27">
        <f t="shared" ca="1" si="14"/>
        <v>0</v>
      </c>
      <c r="V15" s="27">
        <f t="shared" ca="1" si="15"/>
        <v>0</v>
      </c>
      <c r="W15" s="27">
        <f t="shared" ref="W15" ca="1" si="18">IF(OR($I$5="",ISBLANK($I$5)),"",IF($I$5=$C$5,C15,E15))</f>
        <v>0</v>
      </c>
    </row>
    <row r="16" spans="2:23" ht="15" customHeight="1" x14ac:dyDescent="0.3">
      <c r="B16" s="26">
        <v>6</v>
      </c>
      <c r="C16" s="27">
        <f t="shared" ca="1" si="0"/>
        <v>1</v>
      </c>
      <c r="D16" s="27">
        <f t="shared" ca="1" si="1"/>
        <v>1</v>
      </c>
      <c r="E16" s="27">
        <f t="shared" ca="1" si="2"/>
        <v>2</v>
      </c>
      <c r="F16" s="27">
        <f t="shared" ca="1" si="3"/>
        <v>2</v>
      </c>
      <c r="G16" s="28">
        <f t="shared" ca="1" si="4"/>
        <v>2</v>
      </c>
      <c r="H16" s="28">
        <f t="shared" ca="1" si="4"/>
        <v>2</v>
      </c>
      <c r="I16" s="27">
        <f t="shared" ca="1" si="5"/>
        <v>3</v>
      </c>
      <c r="J16" s="28">
        <f t="shared" ca="1" si="5"/>
        <v>3</v>
      </c>
      <c r="K16" s="27">
        <f t="shared" ca="1" si="6"/>
        <v>1</v>
      </c>
      <c r="L16" s="27">
        <f t="shared" ca="1" si="7"/>
        <v>0</v>
      </c>
      <c r="M16" s="27">
        <f t="shared" ca="1" si="8"/>
        <v>2</v>
      </c>
      <c r="N16" s="27">
        <f t="shared" ca="1" si="9"/>
        <v>2</v>
      </c>
      <c r="O16" s="27">
        <f t="shared" ca="1" si="10"/>
        <v>0</v>
      </c>
      <c r="P16" s="27">
        <f t="shared" ca="1" si="11"/>
        <v>0</v>
      </c>
      <c r="Q16" s="28">
        <f t="shared" ca="1" si="12"/>
        <v>2</v>
      </c>
      <c r="R16" s="28">
        <f t="shared" ca="1" si="12"/>
        <v>2</v>
      </c>
      <c r="S16" s="28">
        <f t="shared" ca="1" si="13"/>
        <v>2</v>
      </c>
      <c r="T16" s="28">
        <f t="shared" ca="1" si="13"/>
        <v>2</v>
      </c>
      <c r="U16" s="27">
        <f t="shared" ca="1" si="14"/>
        <v>0</v>
      </c>
      <c r="V16" s="27">
        <f t="shared" ca="1" si="15"/>
        <v>2</v>
      </c>
      <c r="W16" s="27">
        <f t="shared" ref="W16" ca="1" si="19">IF(OR($I$5="",ISBLANK($I$5)),"",IF($I$5=$C$5,E16,C16))</f>
        <v>1</v>
      </c>
    </row>
    <row r="17" spans="2:23" ht="15" customHeight="1" x14ac:dyDescent="0.3">
      <c r="B17" s="26">
        <v>7</v>
      </c>
      <c r="C17" s="27">
        <f t="shared" ca="1" si="0"/>
        <v>3</v>
      </c>
      <c r="D17" s="27">
        <f t="shared" ca="1" si="1"/>
        <v>3</v>
      </c>
      <c r="E17" s="27">
        <f t="shared" ca="1" si="2"/>
        <v>1</v>
      </c>
      <c r="F17" s="27">
        <f t="shared" ca="1" si="3"/>
        <v>1</v>
      </c>
      <c r="G17" s="28">
        <f t="shared" ca="1" si="4"/>
        <v>3</v>
      </c>
      <c r="H17" s="28">
        <f t="shared" ca="1" si="4"/>
        <v>3</v>
      </c>
      <c r="I17" s="27">
        <f t="shared" ca="1" si="5"/>
        <v>4</v>
      </c>
      <c r="J17" s="28">
        <f t="shared" ca="1" si="5"/>
        <v>4</v>
      </c>
      <c r="K17" s="27">
        <f t="shared" ca="1" si="6"/>
        <v>0</v>
      </c>
      <c r="L17" s="27">
        <f t="shared" ca="1" si="7"/>
        <v>2</v>
      </c>
      <c r="M17" s="27">
        <f t="shared" ca="1" si="8"/>
        <v>3</v>
      </c>
      <c r="N17" s="27">
        <f t="shared" ca="1" si="9"/>
        <v>3</v>
      </c>
      <c r="O17" s="27">
        <f t="shared" ca="1" si="10"/>
        <v>3</v>
      </c>
      <c r="P17" s="27">
        <f t="shared" ca="1" si="11"/>
        <v>3</v>
      </c>
      <c r="Q17" s="28">
        <f t="shared" ca="1" si="12"/>
        <v>3</v>
      </c>
      <c r="R17" s="28">
        <f t="shared" ca="1" si="12"/>
        <v>3</v>
      </c>
      <c r="S17" s="28">
        <f t="shared" ca="1" si="13"/>
        <v>6</v>
      </c>
      <c r="T17" s="28">
        <f t="shared" ca="1" si="13"/>
        <v>6</v>
      </c>
      <c r="U17" s="27">
        <f t="shared" ca="1" si="14"/>
        <v>0</v>
      </c>
      <c r="V17" s="27">
        <f t="shared" ca="1" si="15"/>
        <v>0</v>
      </c>
      <c r="W17" s="27">
        <f t="shared" ref="W17" ca="1" si="20">IF(OR($I$5="",ISBLANK($I$5)),"",IF($I$5=$C$5,C17,E17))</f>
        <v>1</v>
      </c>
    </row>
    <row r="18" spans="2:23" ht="15" customHeight="1" x14ac:dyDescent="0.3">
      <c r="B18" s="26">
        <v>8</v>
      </c>
      <c r="C18" s="27">
        <f t="shared" ca="1" si="0"/>
        <v>2</v>
      </c>
      <c r="D18" s="27">
        <f t="shared" ca="1" si="1"/>
        <v>2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4</v>
      </c>
      <c r="J18" s="28">
        <f t="shared" ca="1" si="5"/>
        <v>4</v>
      </c>
      <c r="K18" s="27">
        <f t="shared" ca="1" si="6"/>
        <v>0</v>
      </c>
      <c r="L18" s="27">
        <f t="shared" ca="1" si="7"/>
        <v>0</v>
      </c>
      <c r="M18" s="27">
        <f t="shared" ca="1" si="8"/>
        <v>0</v>
      </c>
      <c r="N18" s="27">
        <f t="shared" ca="1" si="9"/>
        <v>0</v>
      </c>
      <c r="O18" s="27">
        <f t="shared" ca="1" si="10"/>
        <v>0</v>
      </c>
      <c r="P18" s="27">
        <f t="shared" ca="1" si="11"/>
        <v>-1</v>
      </c>
      <c r="Q18" s="28">
        <f t="shared" ca="1" si="12"/>
        <v>0</v>
      </c>
      <c r="R18" s="28">
        <f t="shared" ca="1" si="12"/>
        <v>0</v>
      </c>
      <c r="S18" s="28">
        <f t="shared" ca="1" si="13"/>
        <v>0</v>
      </c>
      <c r="T18" s="28">
        <f t="shared" ca="1" si="13"/>
        <v>-1</v>
      </c>
      <c r="U18" s="27">
        <f t="shared" ca="1" si="14"/>
        <v>0</v>
      </c>
      <c r="V18" s="27">
        <f t="shared" ca="1" si="15"/>
        <v>0</v>
      </c>
      <c r="W18" s="27">
        <f t="shared" ref="W18" ca="1" si="21">IF(OR($I$5="",ISBLANK($I$5)),"",IF($I$5=$C$5,E18,C18))</f>
        <v>2</v>
      </c>
    </row>
    <row r="19" spans="2:23" ht="15" customHeight="1" x14ac:dyDescent="0.3">
      <c r="B19" s="26">
        <v>9</v>
      </c>
      <c r="C19" s="27">
        <f t="shared" ca="1" si="0"/>
        <v>1</v>
      </c>
      <c r="D19" s="27">
        <f t="shared" ca="1" si="1"/>
        <v>1</v>
      </c>
      <c r="E19" s="27">
        <f t="shared" ca="1" si="2"/>
        <v>1</v>
      </c>
      <c r="F19" s="27">
        <f t="shared" ca="1" si="3"/>
        <v>1</v>
      </c>
      <c r="G19" s="28">
        <f t="shared" ca="1" si="4"/>
        <v>1</v>
      </c>
      <c r="H19" s="28">
        <f t="shared" ca="1" si="4"/>
        <v>1</v>
      </c>
      <c r="I19" s="27">
        <f t="shared" ca="1" si="5"/>
        <v>2</v>
      </c>
      <c r="J19" s="28">
        <f t="shared" ca="1" si="5"/>
        <v>2</v>
      </c>
      <c r="K19" s="27">
        <f t="shared" ca="1" si="6"/>
        <v>0</v>
      </c>
      <c r="L19" s="27">
        <f t="shared" ca="1" si="7"/>
        <v>0</v>
      </c>
      <c r="M19" s="27">
        <f t="shared" ca="1" si="8"/>
        <v>0</v>
      </c>
      <c r="N19" s="27">
        <f t="shared" ca="1" si="9"/>
        <v>-1</v>
      </c>
      <c r="O19" s="27">
        <f t="shared" ca="1" si="10"/>
        <v>0</v>
      </c>
      <c r="P19" s="27">
        <f t="shared" ca="1" si="11"/>
        <v>0</v>
      </c>
      <c r="Q19" s="28">
        <f t="shared" ca="1" si="12"/>
        <v>0</v>
      </c>
      <c r="R19" s="28">
        <f t="shared" ca="1" si="12"/>
        <v>0</v>
      </c>
      <c r="S19" s="28">
        <f t="shared" ca="1" si="13"/>
        <v>0</v>
      </c>
      <c r="T19" s="28">
        <f t="shared" ca="1" si="13"/>
        <v>-1</v>
      </c>
      <c r="U19" s="27">
        <f t="shared" ca="1" si="14"/>
        <v>0</v>
      </c>
      <c r="V19" s="27">
        <f t="shared" ca="1" si="15"/>
        <v>0</v>
      </c>
      <c r="W19" s="27">
        <f t="shared" ref="W19" ca="1" si="22">IF(OR($I$5="",ISBLANK($I$5)),"",IF($I$5=$C$5,C19,E19))</f>
        <v>1</v>
      </c>
    </row>
    <row r="20" spans="2:23" ht="15" customHeight="1" x14ac:dyDescent="0.3">
      <c r="B20" s="26">
        <v>10</v>
      </c>
      <c r="C20" s="27">
        <f t="shared" ca="1" si="0"/>
        <v>3</v>
      </c>
      <c r="D20" s="27">
        <f t="shared" ca="1" si="1"/>
        <v>3</v>
      </c>
      <c r="E20" s="27">
        <f t="shared" ca="1" si="2"/>
        <v>0</v>
      </c>
      <c r="F20" s="27">
        <f t="shared" ca="1" si="3"/>
        <v>-2</v>
      </c>
      <c r="G20" s="28">
        <f t="shared" ca="1" si="4"/>
        <v>3</v>
      </c>
      <c r="H20" s="28">
        <f t="shared" ca="1" si="4"/>
        <v>3</v>
      </c>
      <c r="I20" s="27">
        <f t="shared" ca="1" si="5"/>
        <v>3</v>
      </c>
      <c r="J20" s="28">
        <f t="shared" ca="1" si="5"/>
        <v>1</v>
      </c>
      <c r="K20" s="27">
        <f t="shared" ca="1" si="6"/>
        <v>0</v>
      </c>
      <c r="L20" s="27">
        <f t="shared" ca="1" si="7"/>
        <v>3</v>
      </c>
      <c r="M20" s="27">
        <f t="shared" ca="1" si="8"/>
        <v>0</v>
      </c>
      <c r="N20" s="27">
        <f t="shared" ca="1" si="9"/>
        <v>-1</v>
      </c>
      <c r="O20" s="27">
        <f t="shared" ca="1" si="10"/>
        <v>1</v>
      </c>
      <c r="P20" s="27">
        <f t="shared" ca="1" si="11"/>
        <v>1</v>
      </c>
      <c r="Q20" s="28">
        <f t="shared" ca="1" si="12"/>
        <v>1</v>
      </c>
      <c r="R20" s="28">
        <f t="shared" ca="1" si="12"/>
        <v>1</v>
      </c>
      <c r="S20" s="28">
        <f t="shared" ca="1" si="13"/>
        <v>1</v>
      </c>
      <c r="T20" s="28">
        <f t="shared" ca="1" si="13"/>
        <v>0</v>
      </c>
      <c r="U20" s="27">
        <f t="shared" ca="1" si="14"/>
        <v>1</v>
      </c>
      <c r="V20" s="27">
        <f t="shared" ca="1" si="15"/>
        <v>0</v>
      </c>
      <c r="W20" s="27">
        <f t="shared" ref="W20" ca="1" si="23">IF(OR($I$5="",ISBLANK($I$5)),"",IF($I$5=$C$5,E20,C20))</f>
        <v>3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0</v>
      </c>
      <c r="F21" s="27">
        <f t="shared" ca="1" si="3"/>
        <v>-1</v>
      </c>
      <c r="G21" s="28">
        <f t="shared" ca="1" si="4"/>
        <v>1</v>
      </c>
      <c r="H21" s="28">
        <f t="shared" ca="1" si="4"/>
        <v>1</v>
      </c>
      <c r="I21" s="27">
        <f t="shared" ca="1" si="5"/>
        <v>1</v>
      </c>
      <c r="J21" s="28">
        <f t="shared" ca="1" si="5"/>
        <v>0</v>
      </c>
      <c r="K21" s="27">
        <f t="shared" ca="1" si="6"/>
        <v>0</v>
      </c>
      <c r="L21" s="27">
        <f t="shared" ca="1" si="7"/>
        <v>1</v>
      </c>
      <c r="M21" s="27">
        <f t="shared" ca="1" si="8"/>
        <v>1</v>
      </c>
      <c r="N21" s="27">
        <f t="shared" ca="1" si="9"/>
        <v>1</v>
      </c>
      <c r="O21" s="27">
        <f t="shared" ca="1" si="10"/>
        <v>2</v>
      </c>
      <c r="P21" s="27">
        <f t="shared" ca="1" si="11"/>
        <v>2</v>
      </c>
      <c r="Q21" s="28">
        <f t="shared" ca="1" si="12"/>
        <v>2</v>
      </c>
      <c r="R21" s="28">
        <f t="shared" ca="1" si="12"/>
        <v>2</v>
      </c>
      <c r="S21" s="28">
        <f t="shared" ca="1" si="13"/>
        <v>3</v>
      </c>
      <c r="T21" s="28">
        <f t="shared" ca="1" si="13"/>
        <v>3</v>
      </c>
      <c r="U21" s="27">
        <f t="shared" ca="1" si="14"/>
        <v>1</v>
      </c>
      <c r="V21" s="27">
        <f t="shared" ca="1" si="15"/>
        <v>0</v>
      </c>
      <c r="W21" s="27">
        <f t="shared" ref="W21" ca="1" si="24">IF(OR($I$5="",ISBLANK($I$5)),"",IF($I$5=$C$5,C21,E21))</f>
        <v>0</v>
      </c>
    </row>
    <row r="22" spans="2:23" ht="15" customHeight="1" x14ac:dyDescent="0.3">
      <c r="B22" s="26">
        <v>12</v>
      </c>
      <c r="C22" s="27">
        <f t="shared" ca="1" si="0"/>
        <v>0</v>
      </c>
      <c r="D22" s="27">
        <f t="shared" ca="1" si="1"/>
        <v>0</v>
      </c>
      <c r="E22" s="27">
        <f t="shared" ca="1" si="2"/>
        <v>3</v>
      </c>
      <c r="F22" s="27">
        <f t="shared" ca="1" si="3"/>
        <v>3</v>
      </c>
      <c r="G22" s="28">
        <f t="shared" ca="1" si="4"/>
        <v>3</v>
      </c>
      <c r="H22" s="28">
        <f t="shared" ca="1" si="4"/>
        <v>3</v>
      </c>
      <c r="I22" s="27">
        <f t="shared" ca="1" si="5"/>
        <v>3</v>
      </c>
      <c r="J22" s="28">
        <f t="shared" ca="1" si="5"/>
        <v>3</v>
      </c>
      <c r="K22" s="27">
        <f t="shared" ca="1" si="6"/>
        <v>3</v>
      </c>
      <c r="L22" s="27">
        <f t="shared" ca="1" si="7"/>
        <v>0</v>
      </c>
      <c r="M22" s="27">
        <f t="shared" ca="1" si="8"/>
        <v>3</v>
      </c>
      <c r="N22" s="27">
        <f t="shared" ca="1" si="9"/>
        <v>3</v>
      </c>
      <c r="O22" s="27">
        <f t="shared" ca="1" si="10"/>
        <v>2</v>
      </c>
      <c r="P22" s="27">
        <f t="shared" ca="1" si="11"/>
        <v>2</v>
      </c>
      <c r="Q22" s="28">
        <f t="shared" ca="1" si="12"/>
        <v>3</v>
      </c>
      <c r="R22" s="28">
        <f t="shared" ca="1" si="12"/>
        <v>3</v>
      </c>
      <c r="S22" s="28">
        <f t="shared" ca="1" si="13"/>
        <v>5</v>
      </c>
      <c r="T22" s="28">
        <f t="shared" ca="1" si="13"/>
        <v>5</v>
      </c>
      <c r="U22" s="27">
        <f t="shared" ca="1" si="14"/>
        <v>0</v>
      </c>
      <c r="V22" s="27">
        <f t="shared" ca="1" si="15"/>
        <v>1</v>
      </c>
      <c r="W22" s="27">
        <f t="shared" ref="W22" ca="1" si="25">IF(OR($I$5="",ISBLANK($I$5)),"",IF($I$5=$C$5,E22,C22))</f>
        <v>0</v>
      </c>
    </row>
    <row r="23" spans="2:23" ht="15" customHeight="1" x14ac:dyDescent="0.3">
      <c r="B23" s="26">
        <v>13</v>
      </c>
      <c r="C23" s="27">
        <f t="shared" ca="1" si="0"/>
        <v>1</v>
      </c>
      <c r="D23" s="27">
        <f t="shared" ca="1" si="1"/>
        <v>1</v>
      </c>
      <c r="E23" s="27">
        <f t="shared" ca="1" si="2"/>
        <v>0</v>
      </c>
      <c r="F23" s="27">
        <f t="shared" ca="1" si="3"/>
        <v>0</v>
      </c>
      <c r="G23" s="28">
        <f t="shared" ca="1" si="4"/>
        <v>1</v>
      </c>
      <c r="H23" s="28">
        <f t="shared" ca="1" si="4"/>
        <v>1</v>
      </c>
      <c r="I23" s="27">
        <f t="shared" ca="1" si="5"/>
        <v>1</v>
      </c>
      <c r="J23" s="28">
        <f t="shared" ca="1" si="5"/>
        <v>1</v>
      </c>
      <c r="K23" s="27">
        <f t="shared" ca="1" si="6"/>
        <v>0</v>
      </c>
      <c r="L23" s="27">
        <f t="shared" ca="1" si="7"/>
        <v>1</v>
      </c>
      <c r="M23" s="27">
        <f t="shared" ca="1" si="8"/>
        <v>1</v>
      </c>
      <c r="N23" s="27">
        <f t="shared" ca="1" si="9"/>
        <v>1</v>
      </c>
      <c r="O23" s="27">
        <f t="shared" ca="1" si="10"/>
        <v>3</v>
      </c>
      <c r="P23" s="27">
        <f t="shared" ca="1" si="11"/>
        <v>3</v>
      </c>
      <c r="Q23" s="28">
        <f t="shared" ca="1" si="12"/>
        <v>3</v>
      </c>
      <c r="R23" s="28">
        <f t="shared" ca="1" si="12"/>
        <v>3</v>
      </c>
      <c r="S23" s="28">
        <f t="shared" ca="1" si="13"/>
        <v>4</v>
      </c>
      <c r="T23" s="28">
        <f t="shared" ca="1" si="13"/>
        <v>4</v>
      </c>
      <c r="U23" s="27">
        <f t="shared" ca="1" si="14"/>
        <v>2</v>
      </c>
      <c r="V23" s="27">
        <f t="shared" ca="1" si="15"/>
        <v>0</v>
      </c>
      <c r="W23" s="27">
        <f t="shared" ref="W23" ca="1" si="26">IF(OR($I$5="",ISBLANK($I$5)),"",IF($I$5=$C$5,C23,E23))</f>
        <v>0</v>
      </c>
    </row>
    <row r="24" spans="2:23" ht="15" customHeight="1" x14ac:dyDescent="0.3">
      <c r="B24" s="26">
        <v>14</v>
      </c>
      <c r="C24" s="27">
        <f t="shared" ca="1" si="0"/>
        <v>2</v>
      </c>
      <c r="D24" s="27">
        <f t="shared" ca="1" si="1"/>
        <v>2</v>
      </c>
      <c r="E24" s="27">
        <f t="shared" ca="1" si="2"/>
        <v>1</v>
      </c>
      <c r="F24" s="27">
        <f t="shared" ca="1" si="3"/>
        <v>1</v>
      </c>
      <c r="G24" s="28">
        <f t="shared" ca="1" si="4"/>
        <v>2</v>
      </c>
      <c r="H24" s="28">
        <f t="shared" ca="1" si="4"/>
        <v>2</v>
      </c>
      <c r="I24" s="27">
        <f t="shared" ca="1" si="5"/>
        <v>3</v>
      </c>
      <c r="J24" s="28">
        <f t="shared" ca="1" si="5"/>
        <v>3</v>
      </c>
      <c r="K24" s="27">
        <f t="shared" ca="1" si="6"/>
        <v>0</v>
      </c>
      <c r="L24" s="27">
        <f t="shared" ca="1" si="7"/>
        <v>1</v>
      </c>
      <c r="M24" s="27">
        <f t="shared" ca="1" si="8"/>
        <v>1</v>
      </c>
      <c r="N24" s="27">
        <f t="shared" ca="1" si="9"/>
        <v>1</v>
      </c>
      <c r="O24" s="27">
        <f t="shared" ca="1" si="10"/>
        <v>0</v>
      </c>
      <c r="P24" s="27">
        <f t="shared" ca="1" si="11"/>
        <v>0</v>
      </c>
      <c r="Q24" s="28">
        <f t="shared" ca="1" si="12"/>
        <v>1</v>
      </c>
      <c r="R24" s="28">
        <f t="shared" ca="1" si="12"/>
        <v>1</v>
      </c>
      <c r="S24" s="28">
        <f t="shared" ca="1" si="13"/>
        <v>1</v>
      </c>
      <c r="T24" s="28">
        <f t="shared" ca="1" si="13"/>
        <v>1</v>
      </c>
      <c r="U24" s="27">
        <f t="shared" ca="1" si="14"/>
        <v>0</v>
      </c>
      <c r="V24" s="27">
        <f t="shared" ca="1" si="15"/>
        <v>1</v>
      </c>
      <c r="W24" s="27">
        <f t="shared" ref="W24" ca="1" si="27">IF(OR($I$5="",ISBLANK($I$5)),"",IF($I$5=$C$5,E24,C24))</f>
        <v>2</v>
      </c>
    </row>
    <row r="25" spans="2:23" ht="15" customHeight="1" x14ac:dyDescent="0.3">
      <c r="B25" s="26">
        <v>15</v>
      </c>
      <c r="C25" s="27">
        <f t="shared" ca="1" si="0"/>
        <v>2</v>
      </c>
      <c r="D25" s="27">
        <f t="shared" ca="1" si="1"/>
        <v>2</v>
      </c>
      <c r="E25" s="27">
        <f t="shared" ca="1" si="2"/>
        <v>1</v>
      </c>
      <c r="F25" s="27">
        <f t="shared" ca="1" si="3"/>
        <v>1</v>
      </c>
      <c r="G25" s="28">
        <f t="shared" ca="1" si="4"/>
        <v>2</v>
      </c>
      <c r="H25" s="28">
        <f t="shared" ca="1" si="4"/>
        <v>2</v>
      </c>
      <c r="I25" s="27">
        <f t="shared" ca="1" si="5"/>
        <v>3</v>
      </c>
      <c r="J25" s="28">
        <f t="shared" ca="1" si="5"/>
        <v>3</v>
      </c>
      <c r="K25" s="27">
        <f t="shared" ca="1" si="6"/>
        <v>0</v>
      </c>
      <c r="L25" s="27">
        <f t="shared" ca="1" si="7"/>
        <v>1</v>
      </c>
      <c r="M25" s="27">
        <f t="shared" ca="1" si="8"/>
        <v>2</v>
      </c>
      <c r="N25" s="27">
        <f t="shared" ca="1" si="9"/>
        <v>2</v>
      </c>
      <c r="O25" s="27">
        <f t="shared" ca="1" si="10"/>
        <v>0</v>
      </c>
      <c r="P25" s="27">
        <f t="shared" ca="1" si="11"/>
        <v>0</v>
      </c>
      <c r="Q25" s="28">
        <f t="shared" ca="1" si="12"/>
        <v>2</v>
      </c>
      <c r="R25" s="28">
        <f t="shared" ca="1" si="12"/>
        <v>2</v>
      </c>
      <c r="S25" s="28">
        <f t="shared" ca="1" si="13"/>
        <v>2</v>
      </c>
      <c r="T25" s="28">
        <f t="shared" ca="1" si="13"/>
        <v>2</v>
      </c>
      <c r="U25" s="27">
        <f t="shared" ca="1" si="14"/>
        <v>0</v>
      </c>
      <c r="V25" s="27">
        <f t="shared" ca="1" si="15"/>
        <v>2</v>
      </c>
      <c r="W25" s="27">
        <f t="shared" ref="W25" ca="1" si="28">IF(OR($I$5="",ISBLANK($I$5)),"",IF($I$5=$C$5,C25,E25))</f>
        <v>1</v>
      </c>
    </row>
    <row r="26" spans="2:23" ht="15" customHeight="1" x14ac:dyDescent="0.3">
      <c r="B26" s="26">
        <v>16</v>
      </c>
      <c r="C26" s="27">
        <f t="shared" ca="1" si="0"/>
        <v>1</v>
      </c>
      <c r="D26" s="27">
        <f t="shared" ca="1" si="1"/>
        <v>1</v>
      </c>
      <c r="E26" s="27">
        <f t="shared" ca="1" si="2"/>
        <v>0</v>
      </c>
      <c r="F26" s="27">
        <f t="shared" ca="1" si="3"/>
        <v>0</v>
      </c>
      <c r="G26" s="28">
        <f t="shared" ca="1" si="4"/>
        <v>1</v>
      </c>
      <c r="H26" s="28">
        <f t="shared" ca="1" si="4"/>
        <v>1</v>
      </c>
      <c r="I26" s="27">
        <f t="shared" ca="1" si="5"/>
        <v>1</v>
      </c>
      <c r="J26" s="28">
        <f t="shared" ca="1" si="5"/>
        <v>1</v>
      </c>
      <c r="K26" s="27">
        <f t="shared" ca="1" si="6"/>
        <v>0</v>
      </c>
      <c r="L26" s="27">
        <f t="shared" ca="1" si="7"/>
        <v>1</v>
      </c>
      <c r="M26" s="27">
        <f t="shared" ca="1" si="8"/>
        <v>0</v>
      </c>
      <c r="N26" s="27">
        <f t="shared" ca="1" si="9"/>
        <v>0</v>
      </c>
      <c r="O26" s="27">
        <f t="shared" ca="1" si="10"/>
        <v>0</v>
      </c>
      <c r="P26" s="27">
        <f t="shared" ca="1" si="11"/>
        <v>0</v>
      </c>
      <c r="Q26" s="28">
        <f t="shared" ca="1" si="12"/>
        <v>0</v>
      </c>
      <c r="R26" s="28">
        <f t="shared" ca="1" si="12"/>
        <v>0</v>
      </c>
      <c r="S26" s="28">
        <f t="shared" ca="1" si="13"/>
        <v>0</v>
      </c>
      <c r="T26" s="28">
        <f t="shared" ca="1" si="13"/>
        <v>0</v>
      </c>
      <c r="U26" s="27">
        <f t="shared" ca="1" si="14"/>
        <v>0</v>
      </c>
      <c r="V26" s="27">
        <f t="shared" ca="1" si="15"/>
        <v>0</v>
      </c>
      <c r="W26" s="27">
        <f t="shared" ref="W26" ca="1" si="29">IF(OR($I$5="",ISBLANK($I$5)),"",IF($I$5=$C$5,E26,C26))</f>
        <v>1</v>
      </c>
    </row>
    <row r="27" spans="2:23" ht="15" customHeight="1" x14ac:dyDescent="0.3">
      <c r="B27" s="26">
        <v>17</v>
      </c>
      <c r="C27" s="27">
        <f t="shared" ca="1" si="0"/>
        <v>0</v>
      </c>
      <c r="D27" s="27">
        <f t="shared" ca="1" si="1"/>
        <v>-1</v>
      </c>
      <c r="E27" s="27">
        <f t="shared" ca="1" si="2"/>
        <v>2</v>
      </c>
      <c r="F27" s="27">
        <f t="shared" ca="1" si="3"/>
        <v>2</v>
      </c>
      <c r="G27" s="28">
        <f t="shared" ca="1" si="4"/>
        <v>2</v>
      </c>
      <c r="H27" s="28">
        <f t="shared" ca="1" si="4"/>
        <v>2</v>
      </c>
      <c r="I27" s="27">
        <f t="shared" ca="1" si="5"/>
        <v>2</v>
      </c>
      <c r="J27" s="28">
        <f t="shared" ca="1" si="5"/>
        <v>1</v>
      </c>
      <c r="K27" s="27">
        <f t="shared" ca="1" si="6"/>
        <v>2</v>
      </c>
      <c r="L27" s="27">
        <f t="shared" ca="1" si="7"/>
        <v>0</v>
      </c>
      <c r="M27" s="27">
        <f t="shared" ca="1" si="8"/>
        <v>2</v>
      </c>
      <c r="N27" s="27">
        <f t="shared" ca="1" si="9"/>
        <v>2</v>
      </c>
      <c r="O27" s="27">
        <f t="shared" ca="1" si="10"/>
        <v>3</v>
      </c>
      <c r="P27" s="27">
        <f t="shared" ca="1" si="11"/>
        <v>3</v>
      </c>
      <c r="Q27" s="28">
        <f t="shared" ca="1" si="12"/>
        <v>3</v>
      </c>
      <c r="R27" s="28">
        <f t="shared" ca="1" si="12"/>
        <v>3</v>
      </c>
      <c r="S27" s="28">
        <f t="shared" ca="1" si="13"/>
        <v>5</v>
      </c>
      <c r="T27" s="28">
        <f t="shared" ca="1" si="13"/>
        <v>5</v>
      </c>
      <c r="U27" s="27">
        <f t="shared" ca="1" si="14"/>
        <v>1</v>
      </c>
      <c r="V27" s="27">
        <f t="shared" ca="1" si="15"/>
        <v>0</v>
      </c>
      <c r="W27" s="27">
        <f t="shared" ref="W27" ca="1" si="30">IF(OR($I$5="",ISBLANK($I$5)),"",IF($I$5=$C$5,C27,E27))</f>
        <v>2</v>
      </c>
    </row>
    <row r="28" spans="2:23" ht="15" customHeight="1" x14ac:dyDescent="0.3">
      <c r="B28" s="29">
        <v>18</v>
      </c>
      <c r="C28" s="27">
        <f t="shared" ca="1" si="0"/>
        <v>3</v>
      </c>
      <c r="D28" s="27">
        <f t="shared" ca="1" si="1"/>
        <v>3</v>
      </c>
      <c r="E28" s="27">
        <f t="shared" ca="1" si="2"/>
        <v>1</v>
      </c>
      <c r="F28" s="27">
        <f t="shared" ca="1" si="3"/>
        <v>1</v>
      </c>
      <c r="G28" s="28">
        <f t="shared" ca="1" si="4"/>
        <v>3</v>
      </c>
      <c r="H28" s="28">
        <f t="shared" ca="1" si="4"/>
        <v>3</v>
      </c>
      <c r="I28" s="27">
        <f t="shared" ca="1" si="5"/>
        <v>4</v>
      </c>
      <c r="J28" s="28">
        <f t="shared" ca="1" si="5"/>
        <v>4</v>
      </c>
      <c r="K28" s="27">
        <f t="shared" ca="1" si="6"/>
        <v>0</v>
      </c>
      <c r="L28" s="27">
        <f t="shared" ca="1" si="7"/>
        <v>2</v>
      </c>
      <c r="M28" s="27">
        <f t="shared" ca="1" si="8"/>
        <v>0</v>
      </c>
      <c r="N28" s="27">
        <f t="shared" ca="1" si="9"/>
        <v>0</v>
      </c>
      <c r="O28" s="27">
        <f t="shared" ca="1" si="10"/>
        <v>1</v>
      </c>
      <c r="P28" s="27">
        <f t="shared" ca="1" si="11"/>
        <v>1</v>
      </c>
      <c r="Q28" s="28">
        <f t="shared" ca="1" si="12"/>
        <v>1</v>
      </c>
      <c r="R28" s="28">
        <f t="shared" ca="1" si="12"/>
        <v>1</v>
      </c>
      <c r="S28" s="28">
        <f t="shared" ca="1" si="13"/>
        <v>1</v>
      </c>
      <c r="T28" s="28">
        <f t="shared" ca="1" si="13"/>
        <v>1</v>
      </c>
      <c r="U28" s="27">
        <f t="shared" ca="1" si="14"/>
        <v>1</v>
      </c>
      <c r="V28" s="27">
        <f t="shared" ca="1" si="15"/>
        <v>0</v>
      </c>
      <c r="W28" s="27">
        <f t="shared" ref="W28" ca="1" si="31">IF(OR($I$5="",ISBLANK($I$5)),"",IF($I$5=$C$5,E28,C28))</f>
        <v>3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41</v>
      </c>
      <c r="H29" s="27"/>
      <c r="I29" s="27">
        <f ca="1">SUM(I11:I28)</f>
        <v>54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30</v>
      </c>
      <c r="R29" s="27"/>
      <c r="S29" s="27">
        <f ca="1">SUM(S11:S28)</f>
        <v>42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Sheet60">
    <tabColor rgb="FFFF00FF"/>
  </sheetPr>
  <dimension ref="A1:X30"/>
  <sheetViews>
    <sheetView zoomScale="90" zoomScaleNormal="90" workbookViewId="0">
      <selection activeCell="Q6" sqref="Q6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76" t="str">
        <f ca="1">MID(CELL("filename",B2),FIND("]",CELL("filename",B2))+1,255)</f>
        <v>The Lamb Shanks</v>
      </c>
      <c r="C2" s="277"/>
      <c r="D2" s="277"/>
      <c r="E2" s="277"/>
      <c r="F2" s="277"/>
      <c r="G2" s="277"/>
      <c r="H2" s="277"/>
      <c r="I2" s="277"/>
      <c r="J2" s="277"/>
      <c r="K2" s="277"/>
      <c r="L2" s="277"/>
      <c r="M2" s="277"/>
      <c r="N2" s="277"/>
      <c r="O2" s="277"/>
      <c r="P2" s="277"/>
      <c r="Q2" s="277"/>
      <c r="R2" s="277"/>
      <c r="S2" s="277"/>
      <c r="T2" s="277"/>
      <c r="U2" s="277"/>
      <c r="V2" s="278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11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Ball'!G4),"",'Pink Ball'!G4)</f>
        <v>Alan</v>
      </c>
      <c r="J5" s="241"/>
      <c r="K5" s="241"/>
      <c r="L5" s="241"/>
      <c r="M5" s="271"/>
      <c r="Q5" s="151">
        <f ca="1">IFERROR(SUM(G11:G28,Q11:Q28)-MAX(SUM(C11:C28,M11:M28),SUM(E11:E28,O11:O28)),0)</f>
        <v>15</v>
      </c>
      <c r="W5" s="151">
        <f ca="1">(IFERROR(INDIRECT("'"&amp;$C$5&amp;"'!G5"),"")+IFERROR(INDIRECT("'"&amp;$C$6&amp;"'!G5"),""))/2</f>
        <v>26</v>
      </c>
    </row>
    <row r="6" spans="2:23" ht="15" customHeight="1" x14ac:dyDescent="0.3">
      <c r="B6" s="21" t="s">
        <v>35</v>
      </c>
      <c r="C6" s="270" t="s">
        <v>13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Phil's Score</v>
      </c>
      <c r="D9" s="260"/>
      <c r="E9" s="259" t="str">
        <f>IF(ISBLANK($C$6),"",$C$6&amp;"'s Score")</f>
        <v>Alan's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(Phil)</v>
      </c>
      <c r="L9" s="263" t="str">
        <f>"Dead Weight Score ("&amp;$C$6&amp;")"</f>
        <v>Dead Weight Score (Alan)</v>
      </c>
      <c r="M9" s="259" t="str">
        <f>IF(ISBLANK($C$5),"",$C$5&amp;"'s Score")</f>
        <v>Phil's Score</v>
      </c>
      <c r="N9" s="260"/>
      <c r="O9" s="259" t="str">
        <f>IF(ISBLANK($C$6),"",$C$6&amp;"'s Score")</f>
        <v>Alan's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(Phil)</v>
      </c>
      <c r="V9" s="263" t="str">
        <f>"Dead Weight Score ("&amp;$C$6&amp;")"</f>
        <v>Dead Weight Score (Alan)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2</v>
      </c>
      <c r="D11" s="27">
        <f ca="1">IFERROR(INDIRECT("'"&amp;$C$5&amp;"'!H"&amp;($B11+10)),"")</f>
        <v>2</v>
      </c>
      <c r="E11" s="27">
        <f ca="1">IFERROR(INDIRECT("'"&amp;$C$6&amp;"'!G"&amp;($B11+10)),"")</f>
        <v>2</v>
      </c>
      <c r="F11" s="27">
        <f ca="1">IFERROR(INDIRECT("'"&amp;$C$6&amp;"'!H"&amp;($B11+10)),"")</f>
        <v>2</v>
      </c>
      <c r="G11" s="28">
        <f ca="1">IFERROR((IF(C11=E11,C11,IF(C11&gt;E11,C11,E11))),"")</f>
        <v>2</v>
      </c>
      <c r="H11" s="28">
        <f ca="1">IFERROR((IF(D11=F11,D11,IF(D11&gt;F11,D11,F11))),"")</f>
        <v>2</v>
      </c>
      <c r="I11" s="28">
        <f ca="1">E11+C11</f>
        <v>4</v>
      </c>
      <c r="J11" s="28">
        <f ca="1">F11+D11</f>
        <v>4</v>
      </c>
      <c r="K11" s="27">
        <f ca="1">IF(AND(C11="",E11=""),"",IF(C11&lt;E11,E11-C11,0))</f>
        <v>0</v>
      </c>
      <c r="L11" s="27">
        <f ca="1">IF(AND(C11="",E11=""),"",IF(C11&gt;E11,C11-E11,0))</f>
        <v>0</v>
      </c>
      <c r="M11" s="27">
        <f ca="1">IFERROR(INDIRECT("'"&amp;$C$5&amp;"'!Q"&amp;($B11+10)),"")</f>
        <v>2</v>
      </c>
      <c r="N11" s="27">
        <f ca="1">IFERROR(INDIRECT("'"&amp;$C$5&amp;"'!R"&amp;($B11+10)),"")</f>
        <v>2</v>
      </c>
      <c r="O11" s="27">
        <f ca="1">IFERROR(INDIRECT("'"&amp;$C$6&amp;"'!Q"&amp;($B11+10)),"")</f>
        <v>1</v>
      </c>
      <c r="P11" s="27">
        <f ca="1">IFERROR(INDIRECT("'"&amp;$C$6&amp;"'!R"&amp;($B11+10)),"")</f>
        <v>1</v>
      </c>
      <c r="Q11" s="28">
        <f ca="1">IFERROR((IF(M11=O11,M11,IF(M11&gt;O11,M11,O11))),"")</f>
        <v>2</v>
      </c>
      <c r="R11" s="28">
        <f ca="1">IFERROR((IF(N11=P11,N11,IF(N11&gt;P11,N11,P11))),"")</f>
        <v>2</v>
      </c>
      <c r="S11" s="28">
        <f ca="1">O11+M11</f>
        <v>3</v>
      </c>
      <c r="T11" s="28">
        <f ca="1">P11+N11</f>
        <v>3</v>
      </c>
      <c r="U11" s="27">
        <f ca="1">IF(AND(M11="",O11=""),"",IF(M11&lt;O11,O11-M11,0))</f>
        <v>0</v>
      </c>
      <c r="V11" s="27">
        <f ca="1">IF(AND(M11="",O11=""),"",IF(M11&gt;O11,M11-O11,0))</f>
        <v>1</v>
      </c>
      <c r="W11" s="27">
        <f ca="1">IF(OR($I$5="",ISBLANK($I$5)),"",IF($I$5=$C$5,C11,E11))</f>
        <v>2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2</v>
      </c>
      <c r="D12" s="27">
        <f t="shared" ref="D12:D28" ca="1" si="1">IFERROR(INDIRECT("'"&amp;$C$5&amp;"'!H"&amp;($B12+10)),"")</f>
        <v>2</v>
      </c>
      <c r="E12" s="27">
        <f t="shared" ref="E12:E28" ca="1" si="2">IFERROR(INDIRECT("'"&amp;$C$6&amp;"'!G"&amp;($B12+10)),"")</f>
        <v>1</v>
      </c>
      <c r="F12" s="27">
        <f t="shared" ref="F12:F28" ca="1" si="3">IFERROR(INDIRECT("'"&amp;$C$6&amp;"'!H"&amp;($B12+10)),"")</f>
        <v>1</v>
      </c>
      <c r="G12" s="28">
        <f t="shared" ref="G12:H28" ca="1" si="4">IFERROR((IF(C12=E12,C12,IF(C12&gt;E12,C12,E12))),"")</f>
        <v>2</v>
      </c>
      <c r="H12" s="28">
        <f t="shared" ca="1" si="4"/>
        <v>2</v>
      </c>
      <c r="I12" s="27">
        <f t="shared" ref="I12:J28" ca="1" si="5">E12+C12</f>
        <v>3</v>
      </c>
      <c r="J12" s="28">
        <f t="shared" ca="1" si="5"/>
        <v>3</v>
      </c>
      <c r="K12" s="27">
        <f t="shared" ref="K12:K28" ca="1" si="6">IF(AND(C12="",E12=""),"",IF(C12&lt;E12,E12-C12,0))</f>
        <v>0</v>
      </c>
      <c r="L12" s="27">
        <f t="shared" ref="L12:L28" ca="1" si="7">IF(AND(C12="",E12=""),"",IF(C12&gt;E12,C12-E12,0))</f>
        <v>1</v>
      </c>
      <c r="M12" s="27">
        <f t="shared" ref="M12:M28" ca="1" si="8">IFERROR(INDIRECT("'"&amp;$C$5&amp;"'!Q"&amp;($B12+10)),"")</f>
        <v>2</v>
      </c>
      <c r="N12" s="27">
        <f t="shared" ref="N12:N28" ca="1" si="9">IFERROR(INDIRECT("'"&amp;$C$5&amp;"'!R"&amp;($B12+10)),"")</f>
        <v>2</v>
      </c>
      <c r="O12" s="27">
        <f t="shared" ref="O12:O28" ca="1" si="10">IFERROR(INDIRECT("'"&amp;$C$6&amp;"'!Q"&amp;($B12+10)),"")</f>
        <v>1</v>
      </c>
      <c r="P12" s="27">
        <f t="shared" ref="P12:P28" ca="1" si="11">IFERROR(INDIRECT("'"&amp;$C$6&amp;"'!R"&amp;($B12+10)),"")</f>
        <v>1</v>
      </c>
      <c r="Q12" s="28">
        <f t="shared" ref="Q12:R28" ca="1" si="12">IFERROR((IF(M12=O12,M12,IF(M12&gt;O12,M12,O12))),"")</f>
        <v>2</v>
      </c>
      <c r="R12" s="28">
        <f t="shared" ca="1" si="12"/>
        <v>2</v>
      </c>
      <c r="S12" s="28">
        <f t="shared" ref="S12:T28" ca="1" si="13">O12+M12</f>
        <v>3</v>
      </c>
      <c r="T12" s="28">
        <f t="shared" ca="1" si="13"/>
        <v>3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1</v>
      </c>
      <c r="W12" s="27">
        <f ca="1">IF(OR($I$5="",ISBLANK($I$5)),"",IF($I$5=$C$5,E12,C12))</f>
        <v>2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1</v>
      </c>
      <c r="F13" s="27">
        <f t="shared" ca="1" si="3"/>
        <v>1</v>
      </c>
      <c r="G13" s="28">
        <f t="shared" ca="1" si="4"/>
        <v>2</v>
      </c>
      <c r="H13" s="28">
        <f t="shared" ca="1" si="4"/>
        <v>2</v>
      </c>
      <c r="I13" s="27">
        <f t="shared" ca="1" si="5"/>
        <v>3</v>
      </c>
      <c r="J13" s="28">
        <f t="shared" ca="1" si="5"/>
        <v>3</v>
      </c>
      <c r="K13" s="27">
        <f t="shared" ca="1" si="6"/>
        <v>0</v>
      </c>
      <c r="L13" s="27">
        <f t="shared" ca="1" si="7"/>
        <v>1</v>
      </c>
      <c r="M13" s="27">
        <f t="shared" ca="1" si="8"/>
        <v>1</v>
      </c>
      <c r="N13" s="27">
        <f t="shared" ca="1" si="9"/>
        <v>1</v>
      </c>
      <c r="O13" s="27">
        <f t="shared" ca="1" si="10"/>
        <v>1</v>
      </c>
      <c r="P13" s="27">
        <f t="shared" ca="1" si="11"/>
        <v>1</v>
      </c>
      <c r="Q13" s="28">
        <f t="shared" ca="1" si="12"/>
        <v>1</v>
      </c>
      <c r="R13" s="28">
        <f t="shared" ca="1" si="12"/>
        <v>1</v>
      </c>
      <c r="S13" s="28">
        <f t="shared" ca="1" si="13"/>
        <v>2</v>
      </c>
      <c r="T13" s="28">
        <f t="shared" ca="1" si="13"/>
        <v>2</v>
      </c>
      <c r="U13" s="27">
        <f t="shared" ca="1" si="14"/>
        <v>0</v>
      </c>
      <c r="V13" s="27">
        <f t="shared" ca="1" si="15"/>
        <v>0</v>
      </c>
      <c r="W13" s="27">
        <f t="shared" ref="W13" ca="1" si="16">IF(OR($I$5="",ISBLANK($I$5)),"",IF($I$5=$C$5,C13,E13))</f>
        <v>1</v>
      </c>
    </row>
    <row r="14" spans="2:23" ht="15" customHeight="1" x14ac:dyDescent="0.3">
      <c r="B14" s="26">
        <v>4</v>
      </c>
      <c r="C14" s="27">
        <f t="shared" ca="1" si="0"/>
        <v>1</v>
      </c>
      <c r="D14" s="27">
        <f t="shared" ca="1" si="1"/>
        <v>1</v>
      </c>
      <c r="E14" s="27">
        <f t="shared" ca="1" si="2"/>
        <v>2</v>
      </c>
      <c r="F14" s="27">
        <f t="shared" ca="1" si="3"/>
        <v>2</v>
      </c>
      <c r="G14" s="28">
        <f t="shared" ca="1" si="4"/>
        <v>2</v>
      </c>
      <c r="H14" s="28">
        <f t="shared" ca="1" si="4"/>
        <v>2</v>
      </c>
      <c r="I14" s="27">
        <f t="shared" ca="1" si="5"/>
        <v>3</v>
      </c>
      <c r="J14" s="28">
        <f t="shared" ca="1" si="5"/>
        <v>3</v>
      </c>
      <c r="K14" s="27">
        <f t="shared" ca="1" si="6"/>
        <v>1</v>
      </c>
      <c r="L14" s="27">
        <f t="shared" ca="1" si="7"/>
        <v>0</v>
      </c>
      <c r="M14" s="27">
        <f t="shared" ca="1" si="8"/>
        <v>2</v>
      </c>
      <c r="N14" s="27">
        <f t="shared" ca="1" si="9"/>
        <v>2</v>
      </c>
      <c r="O14" s="27">
        <f t="shared" ca="1" si="10"/>
        <v>2</v>
      </c>
      <c r="P14" s="27">
        <f t="shared" ca="1" si="11"/>
        <v>2</v>
      </c>
      <c r="Q14" s="28">
        <f t="shared" ca="1" si="12"/>
        <v>2</v>
      </c>
      <c r="R14" s="28">
        <f t="shared" ca="1" si="12"/>
        <v>2</v>
      </c>
      <c r="S14" s="28">
        <f t="shared" ca="1" si="13"/>
        <v>4</v>
      </c>
      <c r="T14" s="28">
        <f t="shared" ca="1" si="13"/>
        <v>4</v>
      </c>
      <c r="U14" s="27">
        <f t="shared" ca="1" si="14"/>
        <v>0</v>
      </c>
      <c r="V14" s="27">
        <f t="shared" ca="1" si="15"/>
        <v>0</v>
      </c>
      <c r="W14" s="27">
        <f t="shared" ref="W14" ca="1" si="17">IF(OR($I$5="",ISBLANK($I$5)),"",IF($I$5=$C$5,E14,C14))</f>
        <v>1</v>
      </c>
    </row>
    <row r="15" spans="2:23" ht="15" customHeight="1" x14ac:dyDescent="0.3">
      <c r="B15" s="26">
        <v>5</v>
      </c>
      <c r="C15" s="27">
        <f t="shared" ca="1" si="0"/>
        <v>2</v>
      </c>
      <c r="D15" s="27">
        <f t="shared" ca="1" si="1"/>
        <v>2</v>
      </c>
      <c r="E15" s="27">
        <f t="shared" ca="1" si="2"/>
        <v>0</v>
      </c>
      <c r="F15" s="27">
        <f t="shared" ca="1" si="3"/>
        <v>-1</v>
      </c>
      <c r="G15" s="28">
        <f t="shared" ca="1" si="4"/>
        <v>2</v>
      </c>
      <c r="H15" s="28">
        <f t="shared" ca="1" si="4"/>
        <v>2</v>
      </c>
      <c r="I15" s="27">
        <f t="shared" ca="1" si="5"/>
        <v>2</v>
      </c>
      <c r="J15" s="28">
        <f t="shared" ca="1" si="5"/>
        <v>1</v>
      </c>
      <c r="K15" s="27">
        <f t="shared" ca="1" si="6"/>
        <v>0</v>
      </c>
      <c r="L15" s="27">
        <f t="shared" ca="1" si="7"/>
        <v>2</v>
      </c>
      <c r="M15" s="27">
        <f t="shared" ca="1" si="8"/>
        <v>2</v>
      </c>
      <c r="N15" s="27">
        <f t="shared" ca="1" si="9"/>
        <v>2</v>
      </c>
      <c r="O15" s="27">
        <f t="shared" ca="1" si="10"/>
        <v>2</v>
      </c>
      <c r="P15" s="27">
        <f t="shared" ca="1" si="11"/>
        <v>2</v>
      </c>
      <c r="Q15" s="28">
        <f t="shared" ca="1" si="12"/>
        <v>2</v>
      </c>
      <c r="R15" s="28">
        <f t="shared" ca="1" si="12"/>
        <v>2</v>
      </c>
      <c r="S15" s="28">
        <f t="shared" ca="1" si="13"/>
        <v>4</v>
      </c>
      <c r="T15" s="28">
        <f t="shared" ca="1" si="13"/>
        <v>4</v>
      </c>
      <c r="U15" s="27">
        <f t="shared" ca="1" si="14"/>
        <v>0</v>
      </c>
      <c r="V15" s="27">
        <f t="shared" ca="1" si="15"/>
        <v>0</v>
      </c>
      <c r="W15" s="27">
        <f t="shared" ref="W15" ca="1" si="18">IF(OR($I$5="",ISBLANK($I$5)),"",IF($I$5=$C$5,C15,E15))</f>
        <v>0</v>
      </c>
    </row>
    <row r="16" spans="2:23" ht="15" customHeight="1" x14ac:dyDescent="0.3">
      <c r="B16" s="26">
        <v>6</v>
      </c>
      <c r="C16" s="27">
        <f t="shared" ca="1" si="0"/>
        <v>0</v>
      </c>
      <c r="D16" s="27">
        <f t="shared" ca="1" si="1"/>
        <v>0</v>
      </c>
      <c r="E16" s="27">
        <f t="shared" ca="1" si="2"/>
        <v>2</v>
      </c>
      <c r="F16" s="27">
        <f t="shared" ca="1" si="3"/>
        <v>2</v>
      </c>
      <c r="G16" s="28">
        <f t="shared" ca="1" si="4"/>
        <v>2</v>
      </c>
      <c r="H16" s="28">
        <f t="shared" ca="1" si="4"/>
        <v>2</v>
      </c>
      <c r="I16" s="27">
        <f t="shared" ca="1" si="5"/>
        <v>2</v>
      </c>
      <c r="J16" s="28">
        <f t="shared" ca="1" si="5"/>
        <v>2</v>
      </c>
      <c r="K16" s="27">
        <f t="shared" ca="1" si="6"/>
        <v>2</v>
      </c>
      <c r="L16" s="27">
        <f t="shared" ca="1" si="7"/>
        <v>0</v>
      </c>
      <c r="M16" s="27">
        <f t="shared" ca="1" si="8"/>
        <v>2</v>
      </c>
      <c r="N16" s="27">
        <f t="shared" ca="1" si="9"/>
        <v>2</v>
      </c>
      <c r="O16" s="27">
        <f t="shared" ca="1" si="10"/>
        <v>1</v>
      </c>
      <c r="P16" s="27">
        <f t="shared" ca="1" si="11"/>
        <v>1</v>
      </c>
      <c r="Q16" s="28">
        <f t="shared" ca="1" si="12"/>
        <v>2</v>
      </c>
      <c r="R16" s="28">
        <f t="shared" ca="1" si="12"/>
        <v>2</v>
      </c>
      <c r="S16" s="28">
        <f t="shared" ca="1" si="13"/>
        <v>3</v>
      </c>
      <c r="T16" s="28">
        <f t="shared" ca="1" si="13"/>
        <v>3</v>
      </c>
      <c r="U16" s="27">
        <f t="shared" ca="1" si="14"/>
        <v>0</v>
      </c>
      <c r="V16" s="27">
        <f t="shared" ca="1" si="15"/>
        <v>1</v>
      </c>
      <c r="W16" s="27">
        <f t="shared" ref="W16" ca="1" si="19">IF(OR($I$5="",ISBLANK($I$5)),"",IF($I$5=$C$5,E16,C16))</f>
        <v>0</v>
      </c>
    </row>
    <row r="17" spans="2:23" ht="15" customHeight="1" x14ac:dyDescent="0.3">
      <c r="B17" s="26">
        <v>7</v>
      </c>
      <c r="C17" s="27">
        <f t="shared" ca="1" si="0"/>
        <v>3</v>
      </c>
      <c r="D17" s="27">
        <f t="shared" ca="1" si="1"/>
        <v>3</v>
      </c>
      <c r="E17" s="27">
        <f t="shared" ca="1" si="2"/>
        <v>0</v>
      </c>
      <c r="F17" s="27">
        <f t="shared" ca="1" si="3"/>
        <v>-1</v>
      </c>
      <c r="G17" s="28">
        <f t="shared" ca="1" si="4"/>
        <v>3</v>
      </c>
      <c r="H17" s="28">
        <f t="shared" ca="1" si="4"/>
        <v>3</v>
      </c>
      <c r="I17" s="27">
        <f t="shared" ca="1" si="5"/>
        <v>3</v>
      </c>
      <c r="J17" s="28">
        <f t="shared" ca="1" si="5"/>
        <v>2</v>
      </c>
      <c r="K17" s="27">
        <f t="shared" ca="1" si="6"/>
        <v>0</v>
      </c>
      <c r="L17" s="27">
        <f t="shared" ca="1" si="7"/>
        <v>3</v>
      </c>
      <c r="M17" s="27">
        <f t="shared" ca="1" si="8"/>
        <v>3</v>
      </c>
      <c r="N17" s="27">
        <f t="shared" ca="1" si="9"/>
        <v>3</v>
      </c>
      <c r="O17" s="27">
        <f t="shared" ca="1" si="10"/>
        <v>0</v>
      </c>
      <c r="P17" s="27">
        <f t="shared" ca="1" si="11"/>
        <v>-1</v>
      </c>
      <c r="Q17" s="28">
        <f t="shared" ca="1" si="12"/>
        <v>3</v>
      </c>
      <c r="R17" s="28">
        <f t="shared" ca="1" si="12"/>
        <v>3</v>
      </c>
      <c r="S17" s="28">
        <f t="shared" ca="1" si="13"/>
        <v>3</v>
      </c>
      <c r="T17" s="28">
        <f t="shared" ca="1" si="13"/>
        <v>2</v>
      </c>
      <c r="U17" s="27">
        <f t="shared" ca="1" si="14"/>
        <v>0</v>
      </c>
      <c r="V17" s="27">
        <f t="shared" ca="1" si="15"/>
        <v>3</v>
      </c>
      <c r="W17" s="27">
        <f t="shared" ref="W17" ca="1" si="20">IF(OR($I$5="",ISBLANK($I$5)),"",IF($I$5=$C$5,C17,E17))</f>
        <v>0</v>
      </c>
    </row>
    <row r="18" spans="2:23" ht="15" customHeight="1" x14ac:dyDescent="0.3">
      <c r="B18" s="26">
        <v>8</v>
      </c>
      <c r="C18" s="27">
        <f t="shared" ca="1" si="0"/>
        <v>1</v>
      </c>
      <c r="D18" s="27">
        <f t="shared" ca="1" si="1"/>
        <v>1</v>
      </c>
      <c r="E18" s="27">
        <f t="shared" ca="1" si="2"/>
        <v>4</v>
      </c>
      <c r="F18" s="27">
        <f t="shared" ca="1" si="3"/>
        <v>4</v>
      </c>
      <c r="G18" s="28">
        <f t="shared" ca="1" si="4"/>
        <v>4</v>
      </c>
      <c r="H18" s="28">
        <f t="shared" ca="1" si="4"/>
        <v>4</v>
      </c>
      <c r="I18" s="27">
        <f t="shared" ca="1" si="5"/>
        <v>5</v>
      </c>
      <c r="J18" s="28">
        <f t="shared" ca="1" si="5"/>
        <v>5</v>
      </c>
      <c r="K18" s="27">
        <f t="shared" ca="1" si="6"/>
        <v>3</v>
      </c>
      <c r="L18" s="27">
        <f t="shared" ca="1" si="7"/>
        <v>0</v>
      </c>
      <c r="M18" s="27">
        <f t="shared" ca="1" si="8"/>
        <v>0</v>
      </c>
      <c r="N18" s="27">
        <f t="shared" ca="1" si="9"/>
        <v>0</v>
      </c>
      <c r="O18" s="27">
        <f t="shared" ca="1" si="10"/>
        <v>2</v>
      </c>
      <c r="P18" s="27">
        <f t="shared" ca="1" si="11"/>
        <v>2</v>
      </c>
      <c r="Q18" s="28">
        <f t="shared" ca="1" si="12"/>
        <v>2</v>
      </c>
      <c r="R18" s="28">
        <f t="shared" ca="1" si="12"/>
        <v>2</v>
      </c>
      <c r="S18" s="28">
        <f t="shared" ca="1" si="13"/>
        <v>2</v>
      </c>
      <c r="T18" s="28">
        <f t="shared" ca="1" si="13"/>
        <v>2</v>
      </c>
      <c r="U18" s="27">
        <f t="shared" ca="1" si="14"/>
        <v>2</v>
      </c>
      <c r="V18" s="27">
        <f t="shared" ca="1" si="15"/>
        <v>0</v>
      </c>
      <c r="W18" s="27">
        <f t="shared" ref="W18" ca="1" si="21">IF(OR($I$5="",ISBLANK($I$5)),"",IF($I$5=$C$5,E18,C18))</f>
        <v>1</v>
      </c>
    </row>
    <row r="19" spans="2:23" ht="15" customHeight="1" x14ac:dyDescent="0.3">
      <c r="B19" s="26">
        <v>9</v>
      </c>
      <c r="C19" s="27">
        <f t="shared" ca="1" si="0"/>
        <v>2</v>
      </c>
      <c r="D19" s="27">
        <f t="shared" ca="1" si="1"/>
        <v>2</v>
      </c>
      <c r="E19" s="27">
        <f t="shared" ca="1" si="2"/>
        <v>2</v>
      </c>
      <c r="F19" s="27">
        <f t="shared" ca="1" si="3"/>
        <v>2</v>
      </c>
      <c r="G19" s="28">
        <f t="shared" ca="1" si="4"/>
        <v>2</v>
      </c>
      <c r="H19" s="28">
        <f t="shared" ca="1" si="4"/>
        <v>2</v>
      </c>
      <c r="I19" s="27">
        <f t="shared" ca="1" si="5"/>
        <v>4</v>
      </c>
      <c r="J19" s="28">
        <f t="shared" ca="1" si="5"/>
        <v>4</v>
      </c>
      <c r="K19" s="27">
        <f t="shared" ca="1" si="6"/>
        <v>0</v>
      </c>
      <c r="L19" s="27">
        <f t="shared" ca="1" si="7"/>
        <v>0</v>
      </c>
      <c r="M19" s="27">
        <f t="shared" ca="1" si="8"/>
        <v>1</v>
      </c>
      <c r="N19" s="27">
        <f t="shared" ca="1" si="9"/>
        <v>1</v>
      </c>
      <c r="O19" s="27">
        <f t="shared" ca="1" si="10"/>
        <v>1</v>
      </c>
      <c r="P19" s="27">
        <f t="shared" ca="1" si="11"/>
        <v>1</v>
      </c>
      <c r="Q19" s="28">
        <f t="shared" ca="1" si="12"/>
        <v>1</v>
      </c>
      <c r="R19" s="28">
        <f t="shared" ca="1" si="12"/>
        <v>1</v>
      </c>
      <c r="S19" s="28">
        <f t="shared" ca="1" si="13"/>
        <v>2</v>
      </c>
      <c r="T19" s="28">
        <f t="shared" ca="1" si="13"/>
        <v>2</v>
      </c>
      <c r="U19" s="27">
        <f t="shared" ca="1" si="14"/>
        <v>0</v>
      </c>
      <c r="V19" s="27">
        <f t="shared" ca="1" si="15"/>
        <v>0</v>
      </c>
      <c r="W19" s="27">
        <f t="shared" ref="W19" ca="1" si="22">IF(OR($I$5="",ISBLANK($I$5)),"",IF($I$5=$C$5,C19,E19))</f>
        <v>2</v>
      </c>
    </row>
    <row r="20" spans="2:23" ht="15" customHeight="1" x14ac:dyDescent="0.3">
      <c r="B20" s="26">
        <v>10</v>
      </c>
      <c r="C20" s="27">
        <f t="shared" ca="1" si="0"/>
        <v>1</v>
      </c>
      <c r="D20" s="27">
        <f t="shared" ca="1" si="1"/>
        <v>1</v>
      </c>
      <c r="E20" s="27">
        <f t="shared" ca="1" si="2"/>
        <v>3</v>
      </c>
      <c r="F20" s="27">
        <f t="shared" ca="1" si="3"/>
        <v>3</v>
      </c>
      <c r="G20" s="28">
        <f t="shared" ca="1" si="4"/>
        <v>3</v>
      </c>
      <c r="H20" s="28">
        <f t="shared" ca="1" si="4"/>
        <v>3</v>
      </c>
      <c r="I20" s="27">
        <f t="shared" ca="1" si="5"/>
        <v>4</v>
      </c>
      <c r="J20" s="28">
        <f t="shared" ca="1" si="5"/>
        <v>4</v>
      </c>
      <c r="K20" s="27">
        <f t="shared" ca="1" si="6"/>
        <v>2</v>
      </c>
      <c r="L20" s="27">
        <f t="shared" ca="1" si="7"/>
        <v>0</v>
      </c>
      <c r="M20" s="27">
        <f t="shared" ca="1" si="8"/>
        <v>3</v>
      </c>
      <c r="N20" s="27">
        <f t="shared" ca="1" si="9"/>
        <v>3</v>
      </c>
      <c r="O20" s="27">
        <f t="shared" ca="1" si="10"/>
        <v>1</v>
      </c>
      <c r="P20" s="27">
        <f t="shared" ca="1" si="11"/>
        <v>1</v>
      </c>
      <c r="Q20" s="28">
        <f t="shared" ca="1" si="12"/>
        <v>3</v>
      </c>
      <c r="R20" s="28">
        <f t="shared" ca="1" si="12"/>
        <v>3</v>
      </c>
      <c r="S20" s="28">
        <f t="shared" ca="1" si="13"/>
        <v>4</v>
      </c>
      <c r="T20" s="28">
        <f t="shared" ca="1" si="13"/>
        <v>4</v>
      </c>
      <c r="U20" s="27">
        <f t="shared" ca="1" si="14"/>
        <v>0</v>
      </c>
      <c r="V20" s="27">
        <f t="shared" ca="1" si="15"/>
        <v>2</v>
      </c>
      <c r="W20" s="27">
        <f t="shared" ref="W20" ca="1" si="23">IF(OR($I$5="",ISBLANK($I$5)),"",IF($I$5=$C$5,E20,C20))</f>
        <v>1</v>
      </c>
    </row>
    <row r="21" spans="2:23" ht="15" customHeight="1" x14ac:dyDescent="0.3">
      <c r="B21" s="26">
        <v>11</v>
      </c>
      <c r="C21" s="27">
        <f t="shared" ca="1" si="0"/>
        <v>0</v>
      </c>
      <c r="D21" s="27">
        <f t="shared" ca="1" si="1"/>
        <v>0</v>
      </c>
      <c r="E21" s="27">
        <f t="shared" ca="1" si="2"/>
        <v>0</v>
      </c>
      <c r="F21" s="27">
        <f t="shared" ca="1" si="3"/>
        <v>0</v>
      </c>
      <c r="G21" s="28">
        <f t="shared" ca="1" si="4"/>
        <v>0</v>
      </c>
      <c r="H21" s="28">
        <f t="shared" ca="1" si="4"/>
        <v>0</v>
      </c>
      <c r="I21" s="27">
        <f t="shared" ca="1" si="5"/>
        <v>0</v>
      </c>
      <c r="J21" s="28">
        <f t="shared" ca="1" si="5"/>
        <v>0</v>
      </c>
      <c r="K21" s="27">
        <f t="shared" ca="1" si="6"/>
        <v>0</v>
      </c>
      <c r="L21" s="27">
        <f t="shared" ca="1" si="7"/>
        <v>0</v>
      </c>
      <c r="M21" s="27">
        <f t="shared" ca="1" si="8"/>
        <v>3</v>
      </c>
      <c r="N21" s="27">
        <f t="shared" ca="1" si="9"/>
        <v>3</v>
      </c>
      <c r="O21" s="27">
        <f t="shared" ca="1" si="10"/>
        <v>1</v>
      </c>
      <c r="P21" s="27">
        <f t="shared" ca="1" si="11"/>
        <v>1</v>
      </c>
      <c r="Q21" s="28">
        <f t="shared" ca="1" si="12"/>
        <v>3</v>
      </c>
      <c r="R21" s="28">
        <f t="shared" ca="1" si="12"/>
        <v>3</v>
      </c>
      <c r="S21" s="28">
        <f t="shared" ca="1" si="13"/>
        <v>4</v>
      </c>
      <c r="T21" s="28">
        <f t="shared" ca="1" si="13"/>
        <v>4</v>
      </c>
      <c r="U21" s="27">
        <f t="shared" ca="1" si="14"/>
        <v>0</v>
      </c>
      <c r="V21" s="27">
        <f t="shared" ca="1" si="15"/>
        <v>2</v>
      </c>
      <c r="W21" s="27">
        <f t="shared" ref="W21" ca="1" si="24">IF(OR($I$5="",ISBLANK($I$5)),"",IF($I$5=$C$5,C21,E21))</f>
        <v>0</v>
      </c>
    </row>
    <row r="22" spans="2:23" ht="15" customHeight="1" x14ac:dyDescent="0.3">
      <c r="B22" s="26">
        <v>12</v>
      </c>
      <c r="C22" s="27">
        <f t="shared" ca="1" si="0"/>
        <v>1</v>
      </c>
      <c r="D22" s="27">
        <f t="shared" ca="1" si="1"/>
        <v>1</v>
      </c>
      <c r="E22" s="27">
        <f t="shared" ca="1" si="2"/>
        <v>0</v>
      </c>
      <c r="F22" s="27">
        <f t="shared" ca="1" si="3"/>
        <v>-2</v>
      </c>
      <c r="G22" s="28">
        <f t="shared" ca="1" si="4"/>
        <v>1</v>
      </c>
      <c r="H22" s="28">
        <f t="shared" ca="1" si="4"/>
        <v>1</v>
      </c>
      <c r="I22" s="27">
        <f t="shared" ca="1" si="5"/>
        <v>1</v>
      </c>
      <c r="J22" s="28">
        <f t="shared" ca="1" si="5"/>
        <v>-1</v>
      </c>
      <c r="K22" s="27">
        <f t="shared" ca="1" si="6"/>
        <v>0</v>
      </c>
      <c r="L22" s="27">
        <f t="shared" ca="1" si="7"/>
        <v>1</v>
      </c>
      <c r="M22" s="27">
        <f t="shared" ca="1" si="8"/>
        <v>3</v>
      </c>
      <c r="N22" s="27">
        <f t="shared" ca="1" si="9"/>
        <v>3</v>
      </c>
      <c r="O22" s="27">
        <f t="shared" ca="1" si="10"/>
        <v>2</v>
      </c>
      <c r="P22" s="27">
        <f t="shared" ca="1" si="11"/>
        <v>2</v>
      </c>
      <c r="Q22" s="28">
        <f t="shared" ca="1" si="12"/>
        <v>3</v>
      </c>
      <c r="R22" s="28">
        <f t="shared" ca="1" si="12"/>
        <v>3</v>
      </c>
      <c r="S22" s="28">
        <f t="shared" ca="1" si="13"/>
        <v>5</v>
      </c>
      <c r="T22" s="28">
        <f t="shared" ca="1" si="13"/>
        <v>5</v>
      </c>
      <c r="U22" s="27">
        <f t="shared" ca="1" si="14"/>
        <v>0</v>
      </c>
      <c r="V22" s="27">
        <f t="shared" ca="1" si="15"/>
        <v>1</v>
      </c>
      <c r="W22" s="27">
        <f t="shared" ref="W22" ca="1" si="25">IF(OR($I$5="",ISBLANK($I$5)),"",IF($I$5=$C$5,E22,C22))</f>
        <v>1</v>
      </c>
    </row>
    <row r="23" spans="2:23" ht="15" customHeight="1" x14ac:dyDescent="0.3">
      <c r="B23" s="26">
        <v>13</v>
      </c>
      <c r="C23" s="27">
        <f t="shared" ca="1" si="0"/>
        <v>1</v>
      </c>
      <c r="D23" s="27">
        <f t="shared" ca="1" si="1"/>
        <v>1</v>
      </c>
      <c r="E23" s="27">
        <f t="shared" ca="1" si="2"/>
        <v>0</v>
      </c>
      <c r="F23" s="27">
        <f t="shared" ca="1" si="3"/>
        <v>0</v>
      </c>
      <c r="G23" s="28">
        <f t="shared" ca="1" si="4"/>
        <v>1</v>
      </c>
      <c r="H23" s="28">
        <f t="shared" ca="1" si="4"/>
        <v>1</v>
      </c>
      <c r="I23" s="27">
        <f t="shared" ca="1" si="5"/>
        <v>1</v>
      </c>
      <c r="J23" s="28">
        <f t="shared" ca="1" si="5"/>
        <v>1</v>
      </c>
      <c r="K23" s="27">
        <f t="shared" ca="1" si="6"/>
        <v>0</v>
      </c>
      <c r="L23" s="27">
        <f t="shared" ca="1" si="7"/>
        <v>1</v>
      </c>
      <c r="M23" s="27">
        <f t="shared" ca="1" si="8"/>
        <v>2</v>
      </c>
      <c r="N23" s="27">
        <f t="shared" ca="1" si="9"/>
        <v>2</v>
      </c>
      <c r="O23" s="27">
        <f t="shared" ca="1" si="10"/>
        <v>2</v>
      </c>
      <c r="P23" s="27">
        <f t="shared" ca="1" si="11"/>
        <v>2</v>
      </c>
      <c r="Q23" s="28">
        <f t="shared" ca="1" si="12"/>
        <v>2</v>
      </c>
      <c r="R23" s="28">
        <f t="shared" ca="1" si="12"/>
        <v>2</v>
      </c>
      <c r="S23" s="28">
        <f t="shared" ca="1" si="13"/>
        <v>4</v>
      </c>
      <c r="T23" s="28">
        <f t="shared" ca="1" si="13"/>
        <v>4</v>
      </c>
      <c r="U23" s="27">
        <f t="shared" ca="1" si="14"/>
        <v>0</v>
      </c>
      <c r="V23" s="27">
        <f t="shared" ca="1" si="15"/>
        <v>0</v>
      </c>
      <c r="W23" s="27">
        <f t="shared" ref="W23" ca="1" si="26">IF(OR($I$5="",ISBLANK($I$5)),"",IF($I$5=$C$5,C23,E23))</f>
        <v>0</v>
      </c>
    </row>
    <row r="24" spans="2:23" ht="15" customHeight="1" x14ac:dyDescent="0.3">
      <c r="B24" s="26">
        <v>14</v>
      </c>
      <c r="C24" s="27">
        <f t="shared" ca="1" si="0"/>
        <v>2</v>
      </c>
      <c r="D24" s="27">
        <f t="shared" ca="1" si="1"/>
        <v>2</v>
      </c>
      <c r="E24" s="27">
        <f t="shared" ca="1" si="2"/>
        <v>2</v>
      </c>
      <c r="F24" s="27">
        <f t="shared" ca="1" si="3"/>
        <v>2</v>
      </c>
      <c r="G24" s="28">
        <f t="shared" ca="1" si="4"/>
        <v>2</v>
      </c>
      <c r="H24" s="28">
        <f t="shared" ca="1" si="4"/>
        <v>2</v>
      </c>
      <c r="I24" s="27">
        <f t="shared" ca="1" si="5"/>
        <v>4</v>
      </c>
      <c r="J24" s="28">
        <f t="shared" ca="1" si="5"/>
        <v>4</v>
      </c>
      <c r="K24" s="27">
        <f t="shared" ca="1" si="6"/>
        <v>0</v>
      </c>
      <c r="L24" s="27">
        <f t="shared" ca="1" si="7"/>
        <v>0</v>
      </c>
      <c r="M24" s="27">
        <f t="shared" ca="1" si="8"/>
        <v>2</v>
      </c>
      <c r="N24" s="27">
        <f t="shared" ca="1" si="9"/>
        <v>2</v>
      </c>
      <c r="O24" s="27">
        <f t="shared" ca="1" si="10"/>
        <v>2</v>
      </c>
      <c r="P24" s="27">
        <f t="shared" ca="1" si="11"/>
        <v>2</v>
      </c>
      <c r="Q24" s="28">
        <f t="shared" ca="1" si="12"/>
        <v>2</v>
      </c>
      <c r="R24" s="28">
        <f t="shared" ca="1" si="12"/>
        <v>2</v>
      </c>
      <c r="S24" s="28">
        <f t="shared" ca="1" si="13"/>
        <v>4</v>
      </c>
      <c r="T24" s="28">
        <f t="shared" ca="1" si="13"/>
        <v>4</v>
      </c>
      <c r="U24" s="27">
        <f t="shared" ca="1" si="14"/>
        <v>0</v>
      </c>
      <c r="V24" s="27">
        <f t="shared" ca="1" si="15"/>
        <v>0</v>
      </c>
      <c r="W24" s="27">
        <f t="shared" ref="W24" ca="1" si="27">IF(OR($I$5="",ISBLANK($I$5)),"",IF($I$5=$C$5,E24,C24))</f>
        <v>2</v>
      </c>
    </row>
    <row r="25" spans="2:23" ht="15" customHeight="1" x14ac:dyDescent="0.3">
      <c r="B25" s="26">
        <v>15</v>
      </c>
      <c r="C25" s="27">
        <f t="shared" ca="1" si="0"/>
        <v>3</v>
      </c>
      <c r="D25" s="27">
        <f t="shared" ca="1" si="1"/>
        <v>3</v>
      </c>
      <c r="E25" s="27">
        <f t="shared" ca="1" si="2"/>
        <v>1</v>
      </c>
      <c r="F25" s="27">
        <f t="shared" ca="1" si="3"/>
        <v>1</v>
      </c>
      <c r="G25" s="28">
        <f t="shared" ca="1" si="4"/>
        <v>3</v>
      </c>
      <c r="H25" s="28">
        <f t="shared" ca="1" si="4"/>
        <v>3</v>
      </c>
      <c r="I25" s="27">
        <f t="shared" ca="1" si="5"/>
        <v>4</v>
      </c>
      <c r="J25" s="28">
        <f t="shared" ca="1" si="5"/>
        <v>4</v>
      </c>
      <c r="K25" s="27">
        <f t="shared" ca="1" si="6"/>
        <v>0</v>
      </c>
      <c r="L25" s="27">
        <f t="shared" ca="1" si="7"/>
        <v>2</v>
      </c>
      <c r="M25" s="27">
        <f t="shared" ca="1" si="8"/>
        <v>2</v>
      </c>
      <c r="N25" s="27">
        <f t="shared" ca="1" si="9"/>
        <v>2</v>
      </c>
      <c r="O25" s="27">
        <f t="shared" ca="1" si="10"/>
        <v>2</v>
      </c>
      <c r="P25" s="27">
        <f t="shared" ca="1" si="11"/>
        <v>2</v>
      </c>
      <c r="Q25" s="28">
        <f t="shared" ca="1" si="12"/>
        <v>2</v>
      </c>
      <c r="R25" s="28">
        <f t="shared" ca="1" si="12"/>
        <v>2</v>
      </c>
      <c r="S25" s="28">
        <f t="shared" ca="1" si="13"/>
        <v>4</v>
      </c>
      <c r="T25" s="28">
        <f t="shared" ca="1" si="13"/>
        <v>4</v>
      </c>
      <c r="U25" s="27">
        <f t="shared" ca="1" si="14"/>
        <v>0</v>
      </c>
      <c r="V25" s="27">
        <f t="shared" ca="1" si="15"/>
        <v>0</v>
      </c>
      <c r="W25" s="27">
        <f t="shared" ref="W25" ca="1" si="28">IF(OR($I$5="",ISBLANK($I$5)),"",IF($I$5=$C$5,C25,E25))</f>
        <v>1</v>
      </c>
    </row>
    <row r="26" spans="2:23" ht="15" customHeight="1" x14ac:dyDescent="0.3">
      <c r="B26" s="26">
        <v>16</v>
      </c>
      <c r="C26" s="27">
        <f t="shared" ca="1" si="0"/>
        <v>2</v>
      </c>
      <c r="D26" s="27">
        <f t="shared" ca="1" si="1"/>
        <v>2</v>
      </c>
      <c r="E26" s="27">
        <f t="shared" ca="1" si="2"/>
        <v>0</v>
      </c>
      <c r="F26" s="27">
        <f t="shared" ca="1" si="3"/>
        <v>0</v>
      </c>
      <c r="G26" s="28">
        <f t="shared" ca="1" si="4"/>
        <v>2</v>
      </c>
      <c r="H26" s="28">
        <f t="shared" ca="1" si="4"/>
        <v>2</v>
      </c>
      <c r="I26" s="27">
        <f t="shared" ca="1" si="5"/>
        <v>2</v>
      </c>
      <c r="J26" s="28">
        <f t="shared" ca="1" si="5"/>
        <v>2</v>
      </c>
      <c r="K26" s="27">
        <f t="shared" ca="1" si="6"/>
        <v>0</v>
      </c>
      <c r="L26" s="27">
        <f t="shared" ca="1" si="7"/>
        <v>2</v>
      </c>
      <c r="M26" s="27">
        <f t="shared" ca="1" si="8"/>
        <v>2</v>
      </c>
      <c r="N26" s="27">
        <f t="shared" ca="1" si="9"/>
        <v>2</v>
      </c>
      <c r="O26" s="27">
        <f t="shared" ca="1" si="10"/>
        <v>3</v>
      </c>
      <c r="P26" s="27">
        <f t="shared" ca="1" si="11"/>
        <v>3</v>
      </c>
      <c r="Q26" s="28">
        <f t="shared" ca="1" si="12"/>
        <v>3</v>
      </c>
      <c r="R26" s="28">
        <f t="shared" ca="1" si="12"/>
        <v>3</v>
      </c>
      <c r="S26" s="28">
        <f t="shared" ca="1" si="13"/>
        <v>5</v>
      </c>
      <c r="T26" s="28">
        <f t="shared" ca="1" si="13"/>
        <v>5</v>
      </c>
      <c r="U26" s="27">
        <f t="shared" ca="1" si="14"/>
        <v>1</v>
      </c>
      <c r="V26" s="27">
        <f t="shared" ca="1" si="15"/>
        <v>0</v>
      </c>
      <c r="W26" s="27">
        <f t="shared" ref="W26" ca="1" si="29">IF(OR($I$5="",ISBLANK($I$5)),"",IF($I$5=$C$5,E26,C26))</f>
        <v>2</v>
      </c>
    </row>
    <row r="27" spans="2:23" ht="15" customHeight="1" x14ac:dyDescent="0.3">
      <c r="B27" s="26">
        <v>17</v>
      </c>
      <c r="C27" s="27">
        <f t="shared" ca="1" si="0"/>
        <v>1</v>
      </c>
      <c r="D27" s="27">
        <f t="shared" ca="1" si="1"/>
        <v>1</v>
      </c>
      <c r="E27" s="27">
        <f t="shared" ca="1" si="2"/>
        <v>4</v>
      </c>
      <c r="F27" s="27">
        <f t="shared" ca="1" si="3"/>
        <v>4</v>
      </c>
      <c r="G27" s="28">
        <f t="shared" ca="1" si="4"/>
        <v>4</v>
      </c>
      <c r="H27" s="28">
        <f t="shared" ca="1" si="4"/>
        <v>4</v>
      </c>
      <c r="I27" s="27">
        <f t="shared" ca="1" si="5"/>
        <v>5</v>
      </c>
      <c r="J27" s="28">
        <f t="shared" ca="1" si="5"/>
        <v>5</v>
      </c>
      <c r="K27" s="27">
        <f t="shared" ca="1" si="6"/>
        <v>3</v>
      </c>
      <c r="L27" s="27">
        <f t="shared" ca="1" si="7"/>
        <v>0</v>
      </c>
      <c r="M27" s="27">
        <f t="shared" ca="1" si="8"/>
        <v>1</v>
      </c>
      <c r="N27" s="27">
        <f t="shared" ca="1" si="9"/>
        <v>1</v>
      </c>
      <c r="O27" s="27">
        <f t="shared" ca="1" si="10"/>
        <v>2</v>
      </c>
      <c r="P27" s="27">
        <f t="shared" ca="1" si="11"/>
        <v>2</v>
      </c>
      <c r="Q27" s="28">
        <f t="shared" ca="1" si="12"/>
        <v>2</v>
      </c>
      <c r="R27" s="28">
        <f t="shared" ca="1" si="12"/>
        <v>2</v>
      </c>
      <c r="S27" s="28">
        <f t="shared" ca="1" si="13"/>
        <v>3</v>
      </c>
      <c r="T27" s="28">
        <f t="shared" ca="1" si="13"/>
        <v>3</v>
      </c>
      <c r="U27" s="27">
        <f t="shared" ca="1" si="14"/>
        <v>1</v>
      </c>
      <c r="V27" s="27">
        <f t="shared" ca="1" si="15"/>
        <v>0</v>
      </c>
      <c r="W27" s="27">
        <f t="shared" ref="W27" ca="1" si="30">IF(OR($I$5="",ISBLANK($I$5)),"",IF($I$5=$C$5,C27,E27))</f>
        <v>4</v>
      </c>
    </row>
    <row r="28" spans="2:23" ht="15" customHeight="1" x14ac:dyDescent="0.3">
      <c r="B28" s="29">
        <v>18</v>
      </c>
      <c r="C28" s="27">
        <f t="shared" ca="1" si="0"/>
        <v>2</v>
      </c>
      <c r="D28" s="27">
        <f t="shared" ca="1" si="1"/>
        <v>2</v>
      </c>
      <c r="E28" s="27">
        <f t="shared" ca="1" si="2"/>
        <v>1</v>
      </c>
      <c r="F28" s="27">
        <f t="shared" ca="1" si="3"/>
        <v>1</v>
      </c>
      <c r="G28" s="28">
        <f t="shared" ca="1" si="4"/>
        <v>2</v>
      </c>
      <c r="H28" s="28">
        <f t="shared" ca="1" si="4"/>
        <v>2</v>
      </c>
      <c r="I28" s="27">
        <f t="shared" ca="1" si="5"/>
        <v>3</v>
      </c>
      <c r="J28" s="28">
        <f t="shared" ca="1" si="5"/>
        <v>3</v>
      </c>
      <c r="K28" s="27">
        <f t="shared" ca="1" si="6"/>
        <v>0</v>
      </c>
      <c r="L28" s="27">
        <f t="shared" ca="1" si="7"/>
        <v>1</v>
      </c>
      <c r="M28" s="27">
        <f t="shared" ca="1" si="8"/>
        <v>2</v>
      </c>
      <c r="N28" s="27">
        <f t="shared" ca="1" si="9"/>
        <v>2</v>
      </c>
      <c r="O28" s="27">
        <f t="shared" ca="1" si="10"/>
        <v>0</v>
      </c>
      <c r="P28" s="27">
        <f t="shared" ca="1" si="11"/>
        <v>0</v>
      </c>
      <c r="Q28" s="28">
        <f t="shared" ca="1" si="12"/>
        <v>2</v>
      </c>
      <c r="R28" s="28">
        <f t="shared" ca="1" si="12"/>
        <v>2</v>
      </c>
      <c r="S28" s="28">
        <f t="shared" ca="1" si="13"/>
        <v>2</v>
      </c>
      <c r="T28" s="28">
        <f t="shared" ca="1" si="13"/>
        <v>2</v>
      </c>
      <c r="U28" s="27">
        <f t="shared" ca="1" si="14"/>
        <v>0</v>
      </c>
      <c r="V28" s="27">
        <f t="shared" ca="1" si="15"/>
        <v>2</v>
      </c>
      <c r="W28" s="27">
        <f t="shared" ref="W28" ca="1" si="31">IF(OR($I$5="",ISBLANK($I$5)),"",IF($I$5=$C$5,E28,C28))</f>
        <v>2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39</v>
      </c>
      <c r="H29" s="27"/>
      <c r="I29" s="27">
        <f ca="1">SUM(I11:I28)</f>
        <v>53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39</v>
      </c>
      <c r="R29" s="27"/>
      <c r="S29" s="27">
        <f ca="1">SUM(S11:S28)</f>
        <v>61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Sheet59">
    <tabColor theme="0"/>
  </sheetPr>
  <dimension ref="A1:X30"/>
  <sheetViews>
    <sheetView zoomScale="90" zoomScaleNormal="90" workbookViewId="0">
      <selection activeCell="C7" sqref="C7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79" t="str">
        <f ca="1">MID(CELL("filename",B2),FIND("]",CELL("filename",B2))+1,255)</f>
        <v>Two Hookers</v>
      </c>
      <c r="C2" s="280"/>
      <c r="D2" s="280"/>
      <c r="E2" s="280"/>
      <c r="F2" s="280"/>
      <c r="G2" s="280"/>
      <c r="H2" s="280"/>
      <c r="I2" s="280"/>
      <c r="J2" s="280"/>
      <c r="K2" s="280"/>
      <c r="L2" s="280"/>
      <c r="M2" s="280"/>
      <c r="N2" s="280"/>
      <c r="O2" s="280"/>
      <c r="P2" s="280"/>
      <c r="Q2" s="280"/>
      <c r="R2" s="280"/>
      <c r="S2" s="280"/>
      <c r="T2" s="280"/>
      <c r="U2" s="280"/>
      <c r="V2" s="281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263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Ball'!I4),"",'Pink Ball'!I4)</f>
        <v>Stewart</v>
      </c>
      <c r="J5" s="241"/>
      <c r="K5" s="241"/>
      <c r="L5" s="241"/>
      <c r="M5" s="271"/>
      <c r="Q5" s="151">
        <f ca="1">IFERROR(SUM(G11:G28,Q11:Q28)-MAX(SUM(C11:C28,M11:M28),SUM(E11:E28,O11:O28)),0)</f>
        <v>13</v>
      </c>
      <c r="W5" s="151">
        <f ca="1">(IFERROR(INDIRECT("'"&amp;$C$5&amp;"'!G5"),"")+IFERROR(INDIRECT("'"&amp;$C$6&amp;"'!G5"),""))/2</f>
        <v>21</v>
      </c>
    </row>
    <row r="6" spans="2:23" ht="15" customHeight="1" x14ac:dyDescent="0.3">
      <c r="B6" s="21" t="s">
        <v>35</v>
      </c>
      <c r="C6" s="270" t="s">
        <v>264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Stewart's Score</v>
      </c>
      <c r="D9" s="260"/>
      <c r="E9" s="259" t="str">
        <f>IF(ISBLANK($C$6),"",$C$6&amp;"'s Score")</f>
        <v>Aaron's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(Stewart)</v>
      </c>
      <c r="L9" s="263" t="str">
        <f>"Dead Weight Score ("&amp;$C$6&amp;")"</f>
        <v>Dead Weight Score (Aaron)</v>
      </c>
      <c r="M9" s="259" t="str">
        <f>IF(ISBLANK($C$5),"",$C$5&amp;"'s Score")</f>
        <v>Stewart's Score</v>
      </c>
      <c r="N9" s="260"/>
      <c r="O9" s="259" t="str">
        <f>IF(ISBLANK($C$6),"",$C$6&amp;"'s Score")</f>
        <v>Aaron's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(Stewart)</v>
      </c>
      <c r="V9" s="263" t="str">
        <f>"Dead Weight Score ("&amp;$C$6&amp;")"</f>
        <v>Dead Weight Score (Aaron)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1</v>
      </c>
      <c r="D11" s="27">
        <f ca="1">IFERROR(INDIRECT("'"&amp;$C$5&amp;"'!H"&amp;($B11+10)),"")</f>
        <v>1</v>
      </c>
      <c r="E11" s="27">
        <f ca="1">IFERROR(INDIRECT("'"&amp;$C$6&amp;"'!G"&amp;($B11+10)),"")</f>
        <v>0</v>
      </c>
      <c r="F11" s="27">
        <f ca="1">IFERROR(INDIRECT("'"&amp;$C$6&amp;"'!H"&amp;($B11+10)),"")</f>
        <v>0</v>
      </c>
      <c r="G11" s="28">
        <f ca="1">IFERROR((IF(C11=E11,C11,IF(C11&gt;E11,C11,E11))),"")</f>
        <v>1</v>
      </c>
      <c r="H11" s="28">
        <f ca="1">IFERROR((IF(D11=F11,D11,IF(D11&gt;F11,D11,F11))),"")</f>
        <v>1</v>
      </c>
      <c r="I11" s="28">
        <f ca="1">E11+C11</f>
        <v>1</v>
      </c>
      <c r="J11" s="28">
        <f ca="1">F11+D11</f>
        <v>1</v>
      </c>
      <c r="K11" s="27">
        <f ca="1">IF(AND(C11="",E11=""),"",IF(C11&lt;E11,E11-C11,0))</f>
        <v>0</v>
      </c>
      <c r="L11" s="27">
        <f ca="1">IF(AND(C11="",E11=""),"",IF(C11&gt;E11,C11-E11,0))</f>
        <v>1</v>
      </c>
      <c r="M11" s="27">
        <f ca="1">IFERROR(INDIRECT("'"&amp;$C$5&amp;"'!Q"&amp;($B11+10)),"")</f>
        <v>3</v>
      </c>
      <c r="N11" s="27">
        <f ca="1">IFERROR(INDIRECT("'"&amp;$C$5&amp;"'!R"&amp;($B11+10)),"")</f>
        <v>3</v>
      </c>
      <c r="O11" s="27">
        <f ca="1">IFERROR(INDIRECT("'"&amp;$C$6&amp;"'!Q"&amp;($B11+10)),"")</f>
        <v>3</v>
      </c>
      <c r="P11" s="27">
        <f ca="1">IFERROR(INDIRECT("'"&amp;$C$6&amp;"'!R"&amp;($B11+10)),"")</f>
        <v>3</v>
      </c>
      <c r="Q11" s="28">
        <f ca="1">IFERROR((IF(M11=O11,M11,IF(M11&gt;O11,M11,O11))),"")</f>
        <v>3</v>
      </c>
      <c r="R11" s="28">
        <f ca="1">IFERROR((IF(N11=P11,N11,IF(N11&gt;P11,N11,P11))),"")</f>
        <v>3</v>
      </c>
      <c r="S11" s="28">
        <f ca="1">O11+M11</f>
        <v>6</v>
      </c>
      <c r="T11" s="28">
        <f ca="1">P11+N11</f>
        <v>6</v>
      </c>
      <c r="U11" s="27">
        <f ca="1">IF(AND(M11="",O11=""),"",IF(M11&lt;O11,O11-M11,0))</f>
        <v>0</v>
      </c>
      <c r="V11" s="27">
        <f ca="1">IF(AND(M11="",O11=""),"",IF(M11&gt;O11,M11-O11,0))</f>
        <v>0</v>
      </c>
      <c r="W11" s="27">
        <f ca="1">IF(OR($I$5="",ISBLANK($I$5)),"",IF($I$5=$C$5,C11,E11))</f>
        <v>1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3</v>
      </c>
      <c r="D12" s="27">
        <f t="shared" ref="D12:D28" ca="1" si="1">IFERROR(INDIRECT("'"&amp;$C$5&amp;"'!H"&amp;($B12+10)),"")</f>
        <v>3</v>
      </c>
      <c r="E12" s="27">
        <f t="shared" ref="E12:E28" ca="1" si="2">IFERROR(INDIRECT("'"&amp;$C$6&amp;"'!G"&amp;($B12+10)),"")</f>
        <v>3</v>
      </c>
      <c r="F12" s="27">
        <f t="shared" ref="F12:F28" ca="1" si="3">IFERROR(INDIRECT("'"&amp;$C$6&amp;"'!H"&amp;($B12+10)),"")</f>
        <v>3</v>
      </c>
      <c r="G12" s="28">
        <f t="shared" ref="G12:H28" ca="1" si="4">IFERROR((IF(C12=E12,C12,IF(C12&gt;E12,C12,E12))),"")</f>
        <v>3</v>
      </c>
      <c r="H12" s="28">
        <f t="shared" ca="1" si="4"/>
        <v>3</v>
      </c>
      <c r="I12" s="27">
        <f t="shared" ref="I12:J28" ca="1" si="5">E12+C12</f>
        <v>6</v>
      </c>
      <c r="J12" s="28">
        <f t="shared" ca="1" si="5"/>
        <v>6</v>
      </c>
      <c r="K12" s="27">
        <f t="shared" ref="K12:K28" ca="1" si="6">IF(AND(C12="",E12=""),"",IF(C12&lt;E12,E12-C12,0))</f>
        <v>0</v>
      </c>
      <c r="L12" s="27">
        <f t="shared" ref="L12:L28" ca="1" si="7">IF(AND(C12="",E12=""),"",IF(C12&gt;E12,C12-E12,0))</f>
        <v>0</v>
      </c>
      <c r="M12" s="27">
        <f t="shared" ref="M12:M28" ca="1" si="8">IFERROR(INDIRECT("'"&amp;$C$5&amp;"'!Q"&amp;($B12+10)),"")</f>
        <v>1</v>
      </c>
      <c r="N12" s="27">
        <f t="shared" ref="N12:N28" ca="1" si="9">IFERROR(INDIRECT("'"&amp;$C$5&amp;"'!R"&amp;($B12+10)),"")</f>
        <v>1</v>
      </c>
      <c r="O12" s="27">
        <f t="shared" ref="O12:O28" ca="1" si="10">IFERROR(INDIRECT("'"&amp;$C$6&amp;"'!Q"&amp;($B12+10)),"")</f>
        <v>0</v>
      </c>
      <c r="P12" s="27">
        <f t="shared" ref="P12:P28" ca="1" si="11">IFERROR(INDIRECT("'"&amp;$C$6&amp;"'!R"&amp;($B12+10)),"")</f>
        <v>0</v>
      </c>
      <c r="Q12" s="28">
        <f t="shared" ref="Q12:R28" ca="1" si="12">IFERROR((IF(M12=O12,M12,IF(M12&gt;O12,M12,O12))),"")</f>
        <v>1</v>
      </c>
      <c r="R12" s="28">
        <f t="shared" ca="1" si="12"/>
        <v>1</v>
      </c>
      <c r="S12" s="28">
        <f t="shared" ref="S12:T28" ca="1" si="13">O12+M12</f>
        <v>1</v>
      </c>
      <c r="T12" s="28">
        <f t="shared" ca="1" si="13"/>
        <v>1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1</v>
      </c>
      <c r="W12" s="27">
        <f ca="1">IF(OR($I$5="",ISBLANK($I$5)),"",IF($I$5=$C$5,E12,C12))</f>
        <v>3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1</v>
      </c>
      <c r="F13" s="27">
        <f t="shared" ca="1" si="3"/>
        <v>1</v>
      </c>
      <c r="G13" s="28">
        <f t="shared" ca="1" si="4"/>
        <v>2</v>
      </c>
      <c r="H13" s="28">
        <f t="shared" ca="1" si="4"/>
        <v>2</v>
      </c>
      <c r="I13" s="27">
        <f t="shared" ca="1" si="5"/>
        <v>3</v>
      </c>
      <c r="J13" s="28">
        <f t="shared" ca="1" si="5"/>
        <v>3</v>
      </c>
      <c r="K13" s="27">
        <f t="shared" ca="1" si="6"/>
        <v>0</v>
      </c>
      <c r="L13" s="27">
        <f t="shared" ca="1" si="7"/>
        <v>1</v>
      </c>
      <c r="M13" s="27">
        <f t="shared" ca="1" si="8"/>
        <v>2</v>
      </c>
      <c r="N13" s="27">
        <f t="shared" ca="1" si="9"/>
        <v>2</v>
      </c>
      <c r="O13" s="27">
        <f t="shared" ca="1" si="10"/>
        <v>1</v>
      </c>
      <c r="P13" s="27">
        <f t="shared" ca="1" si="11"/>
        <v>1</v>
      </c>
      <c r="Q13" s="28">
        <f t="shared" ca="1" si="12"/>
        <v>2</v>
      </c>
      <c r="R13" s="28">
        <f t="shared" ca="1" si="12"/>
        <v>2</v>
      </c>
      <c r="S13" s="28">
        <f t="shared" ca="1" si="13"/>
        <v>3</v>
      </c>
      <c r="T13" s="28">
        <f t="shared" ca="1" si="13"/>
        <v>3</v>
      </c>
      <c r="U13" s="27">
        <f t="shared" ca="1" si="14"/>
        <v>0</v>
      </c>
      <c r="V13" s="27">
        <f t="shared" ca="1" si="15"/>
        <v>1</v>
      </c>
      <c r="W13" s="27">
        <f t="shared" ref="W13" ca="1" si="16">IF(OR($I$5="",ISBLANK($I$5)),"",IF($I$5=$C$5,C13,E13))</f>
        <v>2</v>
      </c>
    </row>
    <row r="14" spans="2:23" ht="15" customHeight="1" x14ac:dyDescent="0.3">
      <c r="B14" s="26">
        <v>4</v>
      </c>
      <c r="C14" s="27">
        <f t="shared" ca="1" si="0"/>
        <v>3</v>
      </c>
      <c r="D14" s="27">
        <f t="shared" ca="1" si="1"/>
        <v>3</v>
      </c>
      <c r="E14" s="27">
        <f t="shared" ca="1" si="2"/>
        <v>2</v>
      </c>
      <c r="F14" s="27">
        <f t="shared" ca="1" si="3"/>
        <v>2</v>
      </c>
      <c r="G14" s="28">
        <f t="shared" ca="1" si="4"/>
        <v>3</v>
      </c>
      <c r="H14" s="28">
        <f t="shared" ca="1" si="4"/>
        <v>3</v>
      </c>
      <c r="I14" s="27">
        <f t="shared" ca="1" si="5"/>
        <v>5</v>
      </c>
      <c r="J14" s="28">
        <f t="shared" ca="1" si="5"/>
        <v>5</v>
      </c>
      <c r="K14" s="27">
        <f t="shared" ca="1" si="6"/>
        <v>0</v>
      </c>
      <c r="L14" s="27">
        <f t="shared" ca="1" si="7"/>
        <v>1</v>
      </c>
      <c r="M14" s="27">
        <f t="shared" ca="1" si="8"/>
        <v>2</v>
      </c>
      <c r="N14" s="27">
        <f t="shared" ca="1" si="9"/>
        <v>2</v>
      </c>
      <c r="O14" s="27">
        <f t="shared" ca="1" si="10"/>
        <v>3</v>
      </c>
      <c r="P14" s="27">
        <f t="shared" ca="1" si="11"/>
        <v>3</v>
      </c>
      <c r="Q14" s="28">
        <f t="shared" ca="1" si="12"/>
        <v>3</v>
      </c>
      <c r="R14" s="28">
        <f t="shared" ca="1" si="12"/>
        <v>3</v>
      </c>
      <c r="S14" s="28">
        <f t="shared" ca="1" si="13"/>
        <v>5</v>
      </c>
      <c r="T14" s="28">
        <f t="shared" ca="1" si="13"/>
        <v>5</v>
      </c>
      <c r="U14" s="27">
        <f t="shared" ca="1" si="14"/>
        <v>1</v>
      </c>
      <c r="V14" s="27">
        <f t="shared" ca="1" si="15"/>
        <v>0</v>
      </c>
      <c r="W14" s="27">
        <f t="shared" ref="W14" ca="1" si="17">IF(OR($I$5="",ISBLANK($I$5)),"",IF($I$5=$C$5,E14,C14))</f>
        <v>2</v>
      </c>
    </row>
    <row r="15" spans="2:23" ht="15" customHeight="1" x14ac:dyDescent="0.3">
      <c r="B15" s="26">
        <v>5</v>
      </c>
      <c r="C15" s="27">
        <f t="shared" ca="1" si="0"/>
        <v>2</v>
      </c>
      <c r="D15" s="27">
        <f t="shared" ca="1" si="1"/>
        <v>2</v>
      </c>
      <c r="E15" s="27">
        <f t="shared" ca="1" si="2"/>
        <v>0</v>
      </c>
      <c r="F15" s="27">
        <f t="shared" ca="1" si="3"/>
        <v>-1</v>
      </c>
      <c r="G15" s="28">
        <f t="shared" ca="1" si="4"/>
        <v>2</v>
      </c>
      <c r="H15" s="28">
        <f t="shared" ca="1" si="4"/>
        <v>2</v>
      </c>
      <c r="I15" s="27">
        <f t="shared" ca="1" si="5"/>
        <v>2</v>
      </c>
      <c r="J15" s="28">
        <f t="shared" ca="1" si="5"/>
        <v>1</v>
      </c>
      <c r="K15" s="27">
        <f t="shared" ca="1" si="6"/>
        <v>0</v>
      </c>
      <c r="L15" s="27">
        <f t="shared" ca="1" si="7"/>
        <v>2</v>
      </c>
      <c r="M15" s="27">
        <f t="shared" ca="1" si="8"/>
        <v>2</v>
      </c>
      <c r="N15" s="27">
        <f t="shared" ca="1" si="9"/>
        <v>2</v>
      </c>
      <c r="O15" s="27">
        <f t="shared" ca="1" si="10"/>
        <v>2</v>
      </c>
      <c r="P15" s="27">
        <f t="shared" ca="1" si="11"/>
        <v>2</v>
      </c>
      <c r="Q15" s="28">
        <f t="shared" ca="1" si="12"/>
        <v>2</v>
      </c>
      <c r="R15" s="28">
        <f t="shared" ca="1" si="12"/>
        <v>2</v>
      </c>
      <c r="S15" s="28">
        <f t="shared" ca="1" si="13"/>
        <v>4</v>
      </c>
      <c r="T15" s="28">
        <f t="shared" ca="1" si="13"/>
        <v>4</v>
      </c>
      <c r="U15" s="27">
        <f t="shared" ca="1" si="14"/>
        <v>0</v>
      </c>
      <c r="V15" s="27">
        <f t="shared" ca="1" si="15"/>
        <v>0</v>
      </c>
      <c r="W15" s="27">
        <f t="shared" ref="W15" ca="1" si="18">IF(OR($I$5="",ISBLANK($I$5)),"",IF($I$5=$C$5,C15,E15))</f>
        <v>2</v>
      </c>
    </row>
    <row r="16" spans="2:23" ht="15" customHeight="1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3</v>
      </c>
      <c r="F16" s="27">
        <f t="shared" ca="1" si="3"/>
        <v>3</v>
      </c>
      <c r="G16" s="28">
        <f t="shared" ca="1" si="4"/>
        <v>3</v>
      </c>
      <c r="H16" s="28">
        <f t="shared" ca="1" si="4"/>
        <v>3</v>
      </c>
      <c r="I16" s="27">
        <f t="shared" ca="1" si="5"/>
        <v>5</v>
      </c>
      <c r="J16" s="28">
        <f t="shared" ca="1" si="5"/>
        <v>5</v>
      </c>
      <c r="K16" s="27">
        <f t="shared" ca="1" si="6"/>
        <v>1</v>
      </c>
      <c r="L16" s="27">
        <f t="shared" ca="1" si="7"/>
        <v>0</v>
      </c>
      <c r="M16" s="27">
        <f t="shared" ca="1" si="8"/>
        <v>3</v>
      </c>
      <c r="N16" s="27">
        <f t="shared" ca="1" si="9"/>
        <v>3</v>
      </c>
      <c r="O16" s="27">
        <f t="shared" ca="1" si="10"/>
        <v>3</v>
      </c>
      <c r="P16" s="27">
        <f t="shared" ca="1" si="11"/>
        <v>3</v>
      </c>
      <c r="Q16" s="28">
        <f t="shared" ca="1" si="12"/>
        <v>3</v>
      </c>
      <c r="R16" s="28">
        <f t="shared" ca="1" si="12"/>
        <v>3</v>
      </c>
      <c r="S16" s="28">
        <f t="shared" ca="1" si="13"/>
        <v>6</v>
      </c>
      <c r="T16" s="28">
        <f t="shared" ca="1" si="13"/>
        <v>6</v>
      </c>
      <c r="U16" s="27">
        <f t="shared" ca="1" si="14"/>
        <v>0</v>
      </c>
      <c r="V16" s="27">
        <f t="shared" ca="1" si="15"/>
        <v>0</v>
      </c>
      <c r="W16" s="27">
        <f t="shared" ref="W16" ca="1" si="19">IF(OR($I$5="",ISBLANK($I$5)),"",IF($I$5=$C$5,E16,C16))</f>
        <v>3</v>
      </c>
    </row>
    <row r="17" spans="2:23" ht="15" customHeight="1" x14ac:dyDescent="0.3">
      <c r="B17" s="26">
        <v>7</v>
      </c>
      <c r="C17" s="27">
        <f t="shared" ca="1" si="0"/>
        <v>1</v>
      </c>
      <c r="D17" s="27">
        <f t="shared" ca="1" si="1"/>
        <v>1</v>
      </c>
      <c r="E17" s="27">
        <f t="shared" ca="1" si="2"/>
        <v>3</v>
      </c>
      <c r="F17" s="27">
        <f t="shared" ca="1" si="3"/>
        <v>3</v>
      </c>
      <c r="G17" s="28">
        <f t="shared" ca="1" si="4"/>
        <v>3</v>
      </c>
      <c r="H17" s="28">
        <f t="shared" ca="1" si="4"/>
        <v>3</v>
      </c>
      <c r="I17" s="27">
        <f t="shared" ca="1" si="5"/>
        <v>4</v>
      </c>
      <c r="J17" s="28">
        <f t="shared" ca="1" si="5"/>
        <v>4</v>
      </c>
      <c r="K17" s="27">
        <f t="shared" ca="1" si="6"/>
        <v>2</v>
      </c>
      <c r="L17" s="27">
        <f t="shared" ca="1" si="7"/>
        <v>0</v>
      </c>
      <c r="M17" s="27">
        <f t="shared" ca="1" si="8"/>
        <v>1</v>
      </c>
      <c r="N17" s="27">
        <f t="shared" ca="1" si="9"/>
        <v>1</v>
      </c>
      <c r="O17" s="27">
        <f t="shared" ca="1" si="10"/>
        <v>2</v>
      </c>
      <c r="P17" s="27">
        <f t="shared" ca="1" si="11"/>
        <v>2</v>
      </c>
      <c r="Q17" s="28">
        <f t="shared" ca="1" si="12"/>
        <v>2</v>
      </c>
      <c r="R17" s="28">
        <f t="shared" ca="1" si="12"/>
        <v>2</v>
      </c>
      <c r="S17" s="28">
        <f t="shared" ca="1" si="13"/>
        <v>3</v>
      </c>
      <c r="T17" s="28">
        <f t="shared" ca="1" si="13"/>
        <v>3</v>
      </c>
      <c r="U17" s="27">
        <f t="shared" ca="1" si="14"/>
        <v>1</v>
      </c>
      <c r="V17" s="27">
        <f t="shared" ca="1" si="15"/>
        <v>0</v>
      </c>
      <c r="W17" s="27">
        <f t="shared" ref="W17" ca="1" si="20">IF(OR($I$5="",ISBLANK($I$5)),"",IF($I$5=$C$5,C17,E17))</f>
        <v>1</v>
      </c>
    </row>
    <row r="18" spans="2:23" ht="15" customHeight="1" x14ac:dyDescent="0.3">
      <c r="B18" s="26">
        <v>8</v>
      </c>
      <c r="C18" s="27">
        <f t="shared" ca="1" si="0"/>
        <v>1</v>
      </c>
      <c r="D18" s="27">
        <f t="shared" ca="1" si="1"/>
        <v>1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3</v>
      </c>
      <c r="J18" s="28">
        <f t="shared" ca="1" si="5"/>
        <v>3</v>
      </c>
      <c r="K18" s="27">
        <f t="shared" ca="1" si="6"/>
        <v>1</v>
      </c>
      <c r="L18" s="27">
        <f t="shared" ca="1" si="7"/>
        <v>0</v>
      </c>
      <c r="M18" s="27">
        <f t="shared" ca="1" si="8"/>
        <v>0</v>
      </c>
      <c r="N18" s="27">
        <f t="shared" ca="1" si="9"/>
        <v>0</v>
      </c>
      <c r="O18" s="27">
        <f t="shared" ca="1" si="10"/>
        <v>1</v>
      </c>
      <c r="P18" s="27">
        <f t="shared" ca="1" si="11"/>
        <v>1</v>
      </c>
      <c r="Q18" s="28">
        <f t="shared" ca="1" si="12"/>
        <v>1</v>
      </c>
      <c r="R18" s="28">
        <f t="shared" ca="1" si="12"/>
        <v>1</v>
      </c>
      <c r="S18" s="28">
        <f t="shared" ca="1" si="13"/>
        <v>1</v>
      </c>
      <c r="T18" s="28">
        <f t="shared" ca="1" si="13"/>
        <v>1</v>
      </c>
      <c r="U18" s="27">
        <f t="shared" ca="1" si="14"/>
        <v>1</v>
      </c>
      <c r="V18" s="27">
        <f t="shared" ca="1" si="15"/>
        <v>0</v>
      </c>
      <c r="W18" s="27">
        <f t="shared" ref="W18" ca="1" si="21">IF(OR($I$5="",ISBLANK($I$5)),"",IF($I$5=$C$5,E18,C18))</f>
        <v>2</v>
      </c>
    </row>
    <row r="19" spans="2:23" ht="15" customHeight="1" x14ac:dyDescent="0.3">
      <c r="B19" s="26">
        <v>9</v>
      </c>
      <c r="C19" s="27">
        <f t="shared" ca="1" si="0"/>
        <v>0</v>
      </c>
      <c r="D19" s="27">
        <f t="shared" ca="1" si="1"/>
        <v>0</v>
      </c>
      <c r="E19" s="27">
        <f t="shared" ca="1" si="2"/>
        <v>1</v>
      </c>
      <c r="F19" s="27">
        <f t="shared" ca="1" si="3"/>
        <v>1</v>
      </c>
      <c r="G19" s="28">
        <f t="shared" ca="1" si="4"/>
        <v>1</v>
      </c>
      <c r="H19" s="28">
        <f t="shared" ca="1" si="4"/>
        <v>1</v>
      </c>
      <c r="I19" s="27">
        <f t="shared" ca="1" si="5"/>
        <v>1</v>
      </c>
      <c r="J19" s="28">
        <f t="shared" ca="1" si="5"/>
        <v>1</v>
      </c>
      <c r="K19" s="27">
        <f t="shared" ca="1" si="6"/>
        <v>1</v>
      </c>
      <c r="L19" s="27">
        <f t="shared" ca="1" si="7"/>
        <v>0</v>
      </c>
      <c r="M19" s="27">
        <f t="shared" ca="1" si="8"/>
        <v>2</v>
      </c>
      <c r="N19" s="27">
        <f t="shared" ca="1" si="9"/>
        <v>2</v>
      </c>
      <c r="O19" s="27">
        <f t="shared" ca="1" si="10"/>
        <v>2</v>
      </c>
      <c r="P19" s="27">
        <f t="shared" ca="1" si="11"/>
        <v>2</v>
      </c>
      <c r="Q19" s="28">
        <f t="shared" ca="1" si="12"/>
        <v>2</v>
      </c>
      <c r="R19" s="28">
        <f t="shared" ca="1" si="12"/>
        <v>2</v>
      </c>
      <c r="S19" s="28">
        <f t="shared" ca="1" si="13"/>
        <v>4</v>
      </c>
      <c r="T19" s="28">
        <f t="shared" ca="1" si="13"/>
        <v>4</v>
      </c>
      <c r="U19" s="27">
        <f t="shared" ca="1" si="14"/>
        <v>0</v>
      </c>
      <c r="V19" s="27">
        <f t="shared" ca="1" si="15"/>
        <v>0</v>
      </c>
      <c r="W19" s="27">
        <f t="shared" ref="W19" ca="1" si="22">IF(OR($I$5="",ISBLANK($I$5)),"",IF($I$5=$C$5,C19,E19))</f>
        <v>0</v>
      </c>
    </row>
    <row r="20" spans="2:23" ht="15" customHeight="1" x14ac:dyDescent="0.3">
      <c r="B20" s="26">
        <v>10</v>
      </c>
      <c r="C20" s="27">
        <f t="shared" ca="1" si="0"/>
        <v>2</v>
      </c>
      <c r="D20" s="27">
        <f t="shared" ca="1" si="1"/>
        <v>2</v>
      </c>
      <c r="E20" s="27">
        <f t="shared" ca="1" si="2"/>
        <v>2</v>
      </c>
      <c r="F20" s="27">
        <f t="shared" ca="1" si="3"/>
        <v>2</v>
      </c>
      <c r="G20" s="28">
        <f t="shared" ca="1" si="4"/>
        <v>2</v>
      </c>
      <c r="H20" s="28">
        <f t="shared" ca="1" si="4"/>
        <v>2</v>
      </c>
      <c r="I20" s="27">
        <f t="shared" ca="1" si="5"/>
        <v>4</v>
      </c>
      <c r="J20" s="28">
        <f t="shared" ca="1" si="5"/>
        <v>4</v>
      </c>
      <c r="K20" s="27">
        <f t="shared" ca="1" si="6"/>
        <v>0</v>
      </c>
      <c r="L20" s="27">
        <f t="shared" ca="1" si="7"/>
        <v>0</v>
      </c>
      <c r="M20" s="27">
        <f t="shared" ca="1" si="8"/>
        <v>0</v>
      </c>
      <c r="N20" s="27">
        <f t="shared" ca="1" si="9"/>
        <v>-1</v>
      </c>
      <c r="O20" s="27">
        <f t="shared" ca="1" si="10"/>
        <v>0</v>
      </c>
      <c r="P20" s="27">
        <f t="shared" ca="1" si="11"/>
        <v>-1</v>
      </c>
      <c r="Q20" s="28">
        <f t="shared" ca="1" si="12"/>
        <v>0</v>
      </c>
      <c r="R20" s="28">
        <f t="shared" ca="1" si="12"/>
        <v>-1</v>
      </c>
      <c r="S20" s="28">
        <f t="shared" ca="1" si="13"/>
        <v>0</v>
      </c>
      <c r="T20" s="28">
        <f t="shared" ca="1" si="13"/>
        <v>-2</v>
      </c>
      <c r="U20" s="27">
        <f t="shared" ca="1" si="14"/>
        <v>0</v>
      </c>
      <c r="V20" s="27">
        <f t="shared" ca="1" si="15"/>
        <v>0</v>
      </c>
      <c r="W20" s="27">
        <f t="shared" ref="W20" ca="1" si="23">IF(OR($I$5="",ISBLANK($I$5)),"",IF($I$5=$C$5,E20,C20))</f>
        <v>2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2</v>
      </c>
      <c r="F21" s="27">
        <f t="shared" ca="1" si="3"/>
        <v>2</v>
      </c>
      <c r="G21" s="28">
        <f t="shared" ca="1" si="4"/>
        <v>2</v>
      </c>
      <c r="H21" s="28">
        <f t="shared" ca="1" si="4"/>
        <v>2</v>
      </c>
      <c r="I21" s="27">
        <f t="shared" ca="1" si="5"/>
        <v>3</v>
      </c>
      <c r="J21" s="28">
        <f t="shared" ca="1" si="5"/>
        <v>3</v>
      </c>
      <c r="K21" s="27">
        <f t="shared" ca="1" si="6"/>
        <v>1</v>
      </c>
      <c r="L21" s="27">
        <f t="shared" ca="1" si="7"/>
        <v>0</v>
      </c>
      <c r="M21" s="27">
        <f t="shared" ca="1" si="8"/>
        <v>1</v>
      </c>
      <c r="N21" s="27">
        <f t="shared" ca="1" si="9"/>
        <v>1</v>
      </c>
      <c r="O21" s="27">
        <f t="shared" ca="1" si="10"/>
        <v>2</v>
      </c>
      <c r="P21" s="27">
        <f t="shared" ca="1" si="11"/>
        <v>2</v>
      </c>
      <c r="Q21" s="28">
        <f t="shared" ca="1" si="12"/>
        <v>2</v>
      </c>
      <c r="R21" s="28">
        <f t="shared" ca="1" si="12"/>
        <v>2</v>
      </c>
      <c r="S21" s="28">
        <f t="shared" ca="1" si="13"/>
        <v>3</v>
      </c>
      <c r="T21" s="28">
        <f t="shared" ca="1" si="13"/>
        <v>3</v>
      </c>
      <c r="U21" s="27">
        <f t="shared" ca="1" si="14"/>
        <v>1</v>
      </c>
      <c r="V21" s="27">
        <f t="shared" ca="1" si="15"/>
        <v>0</v>
      </c>
      <c r="W21" s="27">
        <f t="shared" ref="W21" ca="1" si="24">IF(OR($I$5="",ISBLANK($I$5)),"",IF($I$5=$C$5,C21,E21))</f>
        <v>1</v>
      </c>
    </row>
    <row r="22" spans="2:23" ht="15" customHeight="1" x14ac:dyDescent="0.3">
      <c r="B22" s="26">
        <v>12</v>
      </c>
      <c r="C22" s="27">
        <f t="shared" ca="1" si="0"/>
        <v>1</v>
      </c>
      <c r="D22" s="27">
        <f t="shared" ca="1" si="1"/>
        <v>1</v>
      </c>
      <c r="E22" s="27">
        <f t="shared" ca="1" si="2"/>
        <v>3</v>
      </c>
      <c r="F22" s="27">
        <f t="shared" ca="1" si="3"/>
        <v>3</v>
      </c>
      <c r="G22" s="28">
        <f t="shared" ca="1" si="4"/>
        <v>3</v>
      </c>
      <c r="H22" s="28">
        <f t="shared" ca="1" si="4"/>
        <v>3</v>
      </c>
      <c r="I22" s="27">
        <f t="shared" ca="1" si="5"/>
        <v>4</v>
      </c>
      <c r="J22" s="28">
        <f t="shared" ca="1" si="5"/>
        <v>4</v>
      </c>
      <c r="K22" s="27">
        <f t="shared" ca="1" si="6"/>
        <v>2</v>
      </c>
      <c r="L22" s="27">
        <f t="shared" ca="1" si="7"/>
        <v>0</v>
      </c>
      <c r="M22" s="27">
        <f t="shared" ca="1" si="8"/>
        <v>1</v>
      </c>
      <c r="N22" s="27">
        <f t="shared" ca="1" si="9"/>
        <v>1</v>
      </c>
      <c r="O22" s="27">
        <f t="shared" ca="1" si="10"/>
        <v>3</v>
      </c>
      <c r="P22" s="27">
        <f t="shared" ca="1" si="11"/>
        <v>3</v>
      </c>
      <c r="Q22" s="28">
        <f t="shared" ca="1" si="12"/>
        <v>3</v>
      </c>
      <c r="R22" s="28">
        <f t="shared" ca="1" si="12"/>
        <v>3</v>
      </c>
      <c r="S22" s="28">
        <f t="shared" ca="1" si="13"/>
        <v>4</v>
      </c>
      <c r="T22" s="28">
        <f t="shared" ca="1" si="13"/>
        <v>4</v>
      </c>
      <c r="U22" s="27">
        <f t="shared" ca="1" si="14"/>
        <v>2</v>
      </c>
      <c r="V22" s="27">
        <f t="shared" ca="1" si="15"/>
        <v>0</v>
      </c>
      <c r="W22" s="27">
        <f t="shared" ref="W22" ca="1" si="25">IF(OR($I$5="",ISBLANK($I$5)),"",IF($I$5=$C$5,E22,C22))</f>
        <v>3</v>
      </c>
    </row>
    <row r="23" spans="2:23" ht="15" customHeight="1" x14ac:dyDescent="0.3">
      <c r="B23" s="26">
        <v>13</v>
      </c>
      <c r="C23" s="27">
        <f t="shared" ca="1" si="0"/>
        <v>2</v>
      </c>
      <c r="D23" s="27">
        <f t="shared" ca="1" si="1"/>
        <v>2</v>
      </c>
      <c r="E23" s="27">
        <f t="shared" ca="1" si="2"/>
        <v>2</v>
      </c>
      <c r="F23" s="27">
        <f t="shared" ca="1" si="3"/>
        <v>2</v>
      </c>
      <c r="G23" s="28">
        <f t="shared" ca="1" si="4"/>
        <v>2</v>
      </c>
      <c r="H23" s="28">
        <f t="shared" ca="1" si="4"/>
        <v>2</v>
      </c>
      <c r="I23" s="27">
        <f t="shared" ca="1" si="5"/>
        <v>4</v>
      </c>
      <c r="J23" s="28">
        <f t="shared" ca="1" si="5"/>
        <v>4</v>
      </c>
      <c r="K23" s="27">
        <f t="shared" ca="1" si="6"/>
        <v>0</v>
      </c>
      <c r="L23" s="27">
        <f t="shared" ca="1" si="7"/>
        <v>0</v>
      </c>
      <c r="M23" s="27">
        <f t="shared" ca="1" si="8"/>
        <v>1</v>
      </c>
      <c r="N23" s="27">
        <f t="shared" ca="1" si="9"/>
        <v>1</v>
      </c>
      <c r="O23" s="27">
        <f t="shared" ca="1" si="10"/>
        <v>1</v>
      </c>
      <c r="P23" s="27">
        <f t="shared" ca="1" si="11"/>
        <v>1</v>
      </c>
      <c r="Q23" s="28">
        <f t="shared" ca="1" si="12"/>
        <v>1</v>
      </c>
      <c r="R23" s="28">
        <f t="shared" ca="1" si="12"/>
        <v>1</v>
      </c>
      <c r="S23" s="28">
        <f t="shared" ca="1" si="13"/>
        <v>2</v>
      </c>
      <c r="T23" s="28">
        <f t="shared" ca="1" si="13"/>
        <v>2</v>
      </c>
      <c r="U23" s="27">
        <f t="shared" ca="1" si="14"/>
        <v>0</v>
      </c>
      <c r="V23" s="27">
        <f t="shared" ca="1" si="15"/>
        <v>0</v>
      </c>
      <c r="W23" s="27">
        <f t="shared" ref="W23" ca="1" si="26">IF(OR($I$5="",ISBLANK($I$5)),"",IF($I$5=$C$5,C23,E23))</f>
        <v>2</v>
      </c>
    </row>
    <row r="24" spans="2:23" ht="15" customHeight="1" x14ac:dyDescent="0.3">
      <c r="B24" s="26">
        <v>14</v>
      </c>
      <c r="C24" s="27">
        <f t="shared" ca="1" si="0"/>
        <v>1</v>
      </c>
      <c r="D24" s="27">
        <f t="shared" ca="1" si="1"/>
        <v>1</v>
      </c>
      <c r="E24" s="27">
        <f t="shared" ca="1" si="2"/>
        <v>1</v>
      </c>
      <c r="F24" s="27">
        <f t="shared" ca="1" si="3"/>
        <v>1</v>
      </c>
      <c r="G24" s="28">
        <f t="shared" ca="1" si="4"/>
        <v>1</v>
      </c>
      <c r="H24" s="28">
        <f t="shared" ca="1" si="4"/>
        <v>1</v>
      </c>
      <c r="I24" s="27">
        <f t="shared" ca="1" si="5"/>
        <v>2</v>
      </c>
      <c r="J24" s="28">
        <f t="shared" ca="1" si="5"/>
        <v>2</v>
      </c>
      <c r="K24" s="27">
        <f t="shared" ca="1" si="6"/>
        <v>0</v>
      </c>
      <c r="L24" s="27">
        <f t="shared" ca="1" si="7"/>
        <v>0</v>
      </c>
      <c r="M24" s="27">
        <f t="shared" ca="1" si="8"/>
        <v>2</v>
      </c>
      <c r="N24" s="27">
        <f t="shared" ca="1" si="9"/>
        <v>2</v>
      </c>
      <c r="O24" s="27">
        <f t="shared" ca="1" si="10"/>
        <v>2</v>
      </c>
      <c r="P24" s="27">
        <f t="shared" ca="1" si="11"/>
        <v>2</v>
      </c>
      <c r="Q24" s="28">
        <f t="shared" ca="1" si="12"/>
        <v>2</v>
      </c>
      <c r="R24" s="28">
        <f t="shared" ca="1" si="12"/>
        <v>2</v>
      </c>
      <c r="S24" s="28">
        <f t="shared" ca="1" si="13"/>
        <v>4</v>
      </c>
      <c r="T24" s="28">
        <f t="shared" ca="1" si="13"/>
        <v>4</v>
      </c>
      <c r="U24" s="27">
        <f t="shared" ca="1" si="14"/>
        <v>0</v>
      </c>
      <c r="V24" s="27">
        <f t="shared" ca="1" si="15"/>
        <v>0</v>
      </c>
      <c r="W24" s="27">
        <f t="shared" ref="W24" ca="1" si="27">IF(OR($I$5="",ISBLANK($I$5)),"",IF($I$5=$C$5,E24,C24))</f>
        <v>1</v>
      </c>
    </row>
    <row r="25" spans="2:23" ht="15" customHeight="1" x14ac:dyDescent="0.3">
      <c r="B25" s="26">
        <v>15</v>
      </c>
      <c r="C25" s="27">
        <f t="shared" ca="1" si="0"/>
        <v>1</v>
      </c>
      <c r="D25" s="27">
        <f t="shared" ca="1" si="1"/>
        <v>1</v>
      </c>
      <c r="E25" s="27">
        <f t="shared" ca="1" si="2"/>
        <v>2</v>
      </c>
      <c r="F25" s="27">
        <f t="shared" ca="1" si="3"/>
        <v>2</v>
      </c>
      <c r="G25" s="28">
        <f t="shared" ca="1" si="4"/>
        <v>2</v>
      </c>
      <c r="H25" s="28">
        <f t="shared" ca="1" si="4"/>
        <v>2</v>
      </c>
      <c r="I25" s="27">
        <f t="shared" ca="1" si="5"/>
        <v>3</v>
      </c>
      <c r="J25" s="28">
        <f t="shared" ca="1" si="5"/>
        <v>3</v>
      </c>
      <c r="K25" s="27">
        <f t="shared" ca="1" si="6"/>
        <v>1</v>
      </c>
      <c r="L25" s="27">
        <f t="shared" ca="1" si="7"/>
        <v>0</v>
      </c>
      <c r="M25" s="27">
        <f t="shared" ca="1" si="8"/>
        <v>1</v>
      </c>
      <c r="N25" s="27">
        <f t="shared" ca="1" si="9"/>
        <v>1</v>
      </c>
      <c r="O25" s="27">
        <f t="shared" ca="1" si="10"/>
        <v>0</v>
      </c>
      <c r="P25" s="27">
        <f t="shared" ca="1" si="11"/>
        <v>-1</v>
      </c>
      <c r="Q25" s="28">
        <f t="shared" ca="1" si="12"/>
        <v>1</v>
      </c>
      <c r="R25" s="28">
        <f t="shared" ca="1" si="12"/>
        <v>1</v>
      </c>
      <c r="S25" s="28">
        <f t="shared" ca="1" si="13"/>
        <v>1</v>
      </c>
      <c r="T25" s="28">
        <f t="shared" ca="1" si="13"/>
        <v>0</v>
      </c>
      <c r="U25" s="27">
        <f t="shared" ca="1" si="14"/>
        <v>0</v>
      </c>
      <c r="V25" s="27">
        <f t="shared" ca="1" si="15"/>
        <v>1</v>
      </c>
      <c r="W25" s="27">
        <f t="shared" ref="W25" ca="1" si="28">IF(OR($I$5="",ISBLANK($I$5)),"",IF($I$5=$C$5,C25,E25))</f>
        <v>1</v>
      </c>
    </row>
    <row r="26" spans="2:23" ht="15" customHeight="1" x14ac:dyDescent="0.3">
      <c r="B26" s="26">
        <v>16</v>
      </c>
      <c r="C26" s="27">
        <f t="shared" ca="1" si="0"/>
        <v>2</v>
      </c>
      <c r="D26" s="27">
        <f t="shared" ca="1" si="1"/>
        <v>2</v>
      </c>
      <c r="E26" s="27">
        <f t="shared" ca="1" si="2"/>
        <v>3</v>
      </c>
      <c r="F26" s="27">
        <f t="shared" ca="1" si="3"/>
        <v>3</v>
      </c>
      <c r="G26" s="28">
        <f t="shared" ca="1" si="4"/>
        <v>3</v>
      </c>
      <c r="H26" s="28">
        <f t="shared" ca="1" si="4"/>
        <v>3</v>
      </c>
      <c r="I26" s="27">
        <f t="shared" ca="1" si="5"/>
        <v>5</v>
      </c>
      <c r="J26" s="28">
        <f t="shared" ca="1" si="5"/>
        <v>5</v>
      </c>
      <c r="K26" s="27">
        <f t="shared" ca="1" si="6"/>
        <v>1</v>
      </c>
      <c r="L26" s="27">
        <f t="shared" ca="1" si="7"/>
        <v>0</v>
      </c>
      <c r="M26" s="27">
        <f t="shared" ca="1" si="8"/>
        <v>1</v>
      </c>
      <c r="N26" s="27">
        <f t="shared" ca="1" si="9"/>
        <v>1</v>
      </c>
      <c r="O26" s="27">
        <f t="shared" ca="1" si="10"/>
        <v>3</v>
      </c>
      <c r="P26" s="27">
        <f t="shared" ca="1" si="11"/>
        <v>3</v>
      </c>
      <c r="Q26" s="28">
        <f t="shared" ca="1" si="12"/>
        <v>3</v>
      </c>
      <c r="R26" s="28">
        <f t="shared" ca="1" si="12"/>
        <v>3</v>
      </c>
      <c r="S26" s="28">
        <f t="shared" ca="1" si="13"/>
        <v>4</v>
      </c>
      <c r="T26" s="28">
        <f t="shared" ca="1" si="13"/>
        <v>4</v>
      </c>
      <c r="U26" s="27">
        <f t="shared" ca="1" si="14"/>
        <v>2</v>
      </c>
      <c r="V26" s="27">
        <f t="shared" ca="1" si="15"/>
        <v>0</v>
      </c>
      <c r="W26" s="27">
        <f t="shared" ref="W26" ca="1" si="29">IF(OR($I$5="",ISBLANK($I$5)),"",IF($I$5=$C$5,E26,C26))</f>
        <v>3</v>
      </c>
    </row>
    <row r="27" spans="2:23" ht="15" customHeight="1" x14ac:dyDescent="0.3">
      <c r="B27" s="26">
        <v>17</v>
      </c>
      <c r="C27" s="27">
        <f t="shared" ca="1" si="0"/>
        <v>2</v>
      </c>
      <c r="D27" s="27">
        <f t="shared" ca="1" si="1"/>
        <v>2</v>
      </c>
      <c r="E27" s="27">
        <f t="shared" ca="1" si="2"/>
        <v>2</v>
      </c>
      <c r="F27" s="27">
        <f t="shared" ca="1" si="3"/>
        <v>2</v>
      </c>
      <c r="G27" s="28">
        <f t="shared" ca="1" si="4"/>
        <v>2</v>
      </c>
      <c r="H27" s="28">
        <f t="shared" ca="1" si="4"/>
        <v>2</v>
      </c>
      <c r="I27" s="27">
        <f t="shared" ca="1" si="5"/>
        <v>4</v>
      </c>
      <c r="J27" s="28">
        <f t="shared" ca="1" si="5"/>
        <v>4</v>
      </c>
      <c r="K27" s="27">
        <f t="shared" ca="1" si="6"/>
        <v>0</v>
      </c>
      <c r="L27" s="27">
        <f t="shared" ca="1" si="7"/>
        <v>0</v>
      </c>
      <c r="M27" s="27">
        <f t="shared" ca="1" si="8"/>
        <v>3</v>
      </c>
      <c r="N27" s="27">
        <f t="shared" ca="1" si="9"/>
        <v>3</v>
      </c>
      <c r="O27" s="27">
        <f t="shared" ca="1" si="10"/>
        <v>0</v>
      </c>
      <c r="P27" s="27">
        <f t="shared" ca="1" si="11"/>
        <v>0</v>
      </c>
      <c r="Q27" s="28">
        <f t="shared" ca="1" si="12"/>
        <v>3</v>
      </c>
      <c r="R27" s="28">
        <f t="shared" ca="1" si="12"/>
        <v>3</v>
      </c>
      <c r="S27" s="28">
        <f t="shared" ca="1" si="13"/>
        <v>3</v>
      </c>
      <c r="T27" s="28">
        <f t="shared" ca="1" si="13"/>
        <v>3</v>
      </c>
      <c r="U27" s="27">
        <f t="shared" ca="1" si="14"/>
        <v>0</v>
      </c>
      <c r="V27" s="27">
        <f t="shared" ca="1" si="15"/>
        <v>3</v>
      </c>
      <c r="W27" s="27">
        <f t="shared" ref="W27" ca="1" si="30">IF(OR($I$5="",ISBLANK($I$5)),"",IF($I$5=$C$5,C27,E27))</f>
        <v>2</v>
      </c>
    </row>
    <row r="28" spans="2:23" ht="15" customHeight="1" x14ac:dyDescent="0.3">
      <c r="B28" s="29">
        <v>18</v>
      </c>
      <c r="C28" s="27">
        <f t="shared" ca="1" si="0"/>
        <v>3</v>
      </c>
      <c r="D28" s="27">
        <f t="shared" ca="1" si="1"/>
        <v>3</v>
      </c>
      <c r="E28" s="27">
        <f t="shared" ca="1" si="2"/>
        <v>1</v>
      </c>
      <c r="F28" s="27">
        <f t="shared" ca="1" si="3"/>
        <v>1</v>
      </c>
      <c r="G28" s="28">
        <f t="shared" ca="1" si="4"/>
        <v>3</v>
      </c>
      <c r="H28" s="28">
        <f t="shared" ca="1" si="4"/>
        <v>3</v>
      </c>
      <c r="I28" s="27">
        <f t="shared" ca="1" si="5"/>
        <v>4</v>
      </c>
      <c r="J28" s="28">
        <f t="shared" ca="1" si="5"/>
        <v>4</v>
      </c>
      <c r="K28" s="27">
        <f t="shared" ca="1" si="6"/>
        <v>0</v>
      </c>
      <c r="L28" s="27">
        <f t="shared" ca="1" si="7"/>
        <v>2</v>
      </c>
      <c r="M28" s="27">
        <f t="shared" ca="1" si="8"/>
        <v>0</v>
      </c>
      <c r="N28" s="27">
        <f t="shared" ca="1" si="9"/>
        <v>0</v>
      </c>
      <c r="O28" s="27">
        <f t="shared" ca="1" si="10"/>
        <v>3</v>
      </c>
      <c r="P28" s="27">
        <f t="shared" ca="1" si="11"/>
        <v>3</v>
      </c>
      <c r="Q28" s="28">
        <f t="shared" ca="1" si="12"/>
        <v>3</v>
      </c>
      <c r="R28" s="28">
        <f t="shared" ca="1" si="12"/>
        <v>3</v>
      </c>
      <c r="S28" s="28">
        <f t="shared" ca="1" si="13"/>
        <v>3</v>
      </c>
      <c r="T28" s="28">
        <f t="shared" ca="1" si="13"/>
        <v>3</v>
      </c>
      <c r="U28" s="27">
        <f t="shared" ca="1" si="14"/>
        <v>3</v>
      </c>
      <c r="V28" s="27">
        <f t="shared" ca="1" si="15"/>
        <v>0</v>
      </c>
      <c r="W28" s="27">
        <f t="shared" ref="W28" ca="1" si="31">IF(OR($I$5="",ISBLANK($I$5)),"",IF($I$5=$C$5,E28,C28))</f>
        <v>1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40</v>
      </c>
      <c r="H29" s="27"/>
      <c r="I29" s="27">
        <f ca="1">SUM(I11:I28)</f>
        <v>63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37</v>
      </c>
      <c r="R29" s="27"/>
      <c r="S29" s="27">
        <f ca="1">SUM(S11:S28)</f>
        <v>57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Sheet58">
    <tabColor theme="1"/>
  </sheetPr>
  <dimension ref="A1:X30"/>
  <sheetViews>
    <sheetView zoomScale="90" zoomScaleNormal="90" workbookViewId="0">
      <selection activeCell="Q5" sqref="Q5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82" t="str">
        <f ca="1">MID(CELL("filename",B2),FIND("]",CELL("filename",B2))+1,255)</f>
        <v>Dulverton Dickheads</v>
      </c>
      <c r="C2" s="283"/>
      <c r="D2" s="283"/>
      <c r="E2" s="283"/>
      <c r="F2" s="283"/>
      <c r="G2" s="283"/>
      <c r="H2" s="283"/>
      <c r="I2" s="283"/>
      <c r="J2" s="283"/>
      <c r="K2" s="283"/>
      <c r="L2" s="283"/>
      <c r="M2" s="283"/>
      <c r="N2" s="283"/>
      <c r="O2" s="283"/>
      <c r="P2" s="283"/>
      <c r="Q2" s="283"/>
      <c r="R2" s="283"/>
      <c r="S2" s="283"/>
      <c r="T2" s="283"/>
      <c r="U2" s="283"/>
      <c r="V2" s="284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7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Ball'!H4),"",'Pink Ball'!H4)</f>
        <v>Rich B</v>
      </c>
      <c r="J5" s="241"/>
      <c r="K5" s="241"/>
      <c r="L5" s="241"/>
      <c r="M5" s="271"/>
      <c r="Q5" s="151">
        <f ca="1">IFERROR(SUM(G11:G28,Q11:Q28)-MAX(SUM(C11:C28,M11:M28),SUM(E11:E28,O11:O28)),0)</f>
        <v>19</v>
      </c>
      <c r="W5" s="151">
        <f ca="1">(IFERROR(INDIRECT("'"&amp;$C$5&amp;"'!G5"),"")+IFERROR(INDIRECT("'"&amp;$C$6&amp;"'!G5"),""))/2</f>
        <v>23</v>
      </c>
    </row>
    <row r="6" spans="2:23" ht="15" customHeight="1" x14ac:dyDescent="0.3">
      <c r="B6" s="21" t="s">
        <v>35</v>
      </c>
      <c r="C6" s="270" t="s">
        <v>41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Neil's Score</v>
      </c>
      <c r="D9" s="260"/>
      <c r="E9" s="259" t="str">
        <f>IF(ISBLANK($C$6),"",$C$6&amp;"'s Score")</f>
        <v>Rich B's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(Neil)</v>
      </c>
      <c r="L9" s="263" t="str">
        <f>"Dead Weight Score ("&amp;$C$6&amp;")"</f>
        <v>Dead Weight Score (Rich B)</v>
      </c>
      <c r="M9" s="259" t="str">
        <f>IF(ISBLANK($C$5),"",$C$5&amp;"'s Score")</f>
        <v>Neil's Score</v>
      </c>
      <c r="N9" s="260"/>
      <c r="O9" s="259" t="str">
        <f>IF(ISBLANK($C$6),"",$C$6&amp;"'s Score")</f>
        <v>Rich B's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(Neil)</v>
      </c>
      <c r="V9" s="263" t="str">
        <f>"Dead Weight Score ("&amp;$C$6&amp;")"</f>
        <v>Dead Weight Score (Rich B)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0</v>
      </c>
      <c r="D11" s="27">
        <f ca="1">IFERROR(INDIRECT("'"&amp;$C$5&amp;"'!H"&amp;($B11+10)),"")</f>
        <v>0</v>
      </c>
      <c r="E11" s="27">
        <f ca="1">IFERROR(INDIRECT("'"&amp;$C$6&amp;"'!G"&amp;($B11+10)),"")</f>
        <v>2</v>
      </c>
      <c r="F11" s="27">
        <f ca="1">IFERROR(INDIRECT("'"&amp;$C$6&amp;"'!H"&amp;($B11+10)),"")</f>
        <v>2</v>
      </c>
      <c r="G11" s="28">
        <f ca="1">IFERROR((IF(C11=E11,C11,IF(C11&gt;E11,C11,E11))),"")</f>
        <v>2</v>
      </c>
      <c r="H11" s="28">
        <f ca="1">IFERROR((IF(D11=F11,D11,IF(D11&gt;F11,D11,F11))),"")</f>
        <v>2</v>
      </c>
      <c r="I11" s="28">
        <f ca="1">E11+C11</f>
        <v>2</v>
      </c>
      <c r="J11" s="28">
        <f ca="1">F11+D11</f>
        <v>2</v>
      </c>
      <c r="K11" s="27">
        <f ca="1">IF(AND(C11="",E11=""),"",IF(C11&lt;E11,E11-C11,0))</f>
        <v>2</v>
      </c>
      <c r="L11" s="27">
        <f ca="1">IF(AND(C11="",E11=""),"",IF(C11&gt;E11,C11-E11,0))</f>
        <v>0</v>
      </c>
      <c r="M11" s="27">
        <f ca="1">IFERROR(INDIRECT("'"&amp;$C$5&amp;"'!Q"&amp;($B11+10)),"")</f>
        <v>3</v>
      </c>
      <c r="N11" s="27">
        <f ca="1">IFERROR(INDIRECT("'"&amp;$C$5&amp;"'!R"&amp;($B11+10)),"")</f>
        <v>3</v>
      </c>
      <c r="O11" s="27">
        <f ca="1">IFERROR(INDIRECT("'"&amp;$C$6&amp;"'!Q"&amp;($B11+10)),"")</f>
        <v>2</v>
      </c>
      <c r="P11" s="27">
        <f ca="1">IFERROR(INDIRECT("'"&amp;$C$6&amp;"'!R"&amp;($B11+10)),"")</f>
        <v>2</v>
      </c>
      <c r="Q11" s="28">
        <f ca="1">IFERROR((IF(M11=O11,M11,IF(M11&gt;O11,M11,O11))),"")</f>
        <v>3</v>
      </c>
      <c r="R11" s="28">
        <f ca="1">IFERROR((IF(N11=P11,N11,IF(N11&gt;P11,N11,P11))),"")</f>
        <v>3</v>
      </c>
      <c r="S11" s="28">
        <f ca="1">O11+M11</f>
        <v>5</v>
      </c>
      <c r="T11" s="28">
        <f ca="1">P11+N11</f>
        <v>5</v>
      </c>
      <c r="U11" s="27">
        <f ca="1">IF(AND(M11="",O11=""),"",IF(M11&lt;O11,O11-M11,0))</f>
        <v>0</v>
      </c>
      <c r="V11" s="27">
        <f ca="1">IF(AND(M11="",O11=""),"",IF(M11&gt;O11,M11-O11,0))</f>
        <v>1</v>
      </c>
      <c r="W11" s="27">
        <f ca="1">IF(OR($I$5="",ISBLANK($I$5)),"",IF($I$5=$C$5,C11,E11))</f>
        <v>2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1</v>
      </c>
      <c r="D12" s="27">
        <f t="shared" ref="D12:D28" ca="1" si="1">IFERROR(INDIRECT("'"&amp;$C$5&amp;"'!H"&amp;($B12+10)),"")</f>
        <v>1</v>
      </c>
      <c r="E12" s="27">
        <f t="shared" ref="E12:E28" ca="1" si="2">IFERROR(INDIRECT("'"&amp;$C$6&amp;"'!G"&amp;($B12+10)),"")</f>
        <v>0</v>
      </c>
      <c r="F12" s="27">
        <f t="shared" ref="F12:F28" ca="1" si="3">IFERROR(INDIRECT("'"&amp;$C$6&amp;"'!H"&amp;($B12+10)),"")</f>
        <v>-1</v>
      </c>
      <c r="G12" s="28">
        <f t="shared" ref="G12:H28" ca="1" si="4">IFERROR((IF(C12=E12,C12,IF(C12&gt;E12,C12,E12))),"")</f>
        <v>1</v>
      </c>
      <c r="H12" s="28">
        <f t="shared" ca="1" si="4"/>
        <v>1</v>
      </c>
      <c r="I12" s="27">
        <f t="shared" ref="I12:J28" ca="1" si="5">E12+C12</f>
        <v>1</v>
      </c>
      <c r="J12" s="28">
        <f t="shared" ca="1" si="5"/>
        <v>0</v>
      </c>
      <c r="K12" s="27">
        <f t="shared" ref="K12:K28" ca="1" si="6">IF(AND(C12="",E12=""),"",IF(C12&lt;E12,E12-C12,0))</f>
        <v>0</v>
      </c>
      <c r="L12" s="27">
        <f t="shared" ref="L12:L28" ca="1" si="7">IF(AND(C12="",E12=""),"",IF(C12&gt;E12,C12-E12,0))</f>
        <v>1</v>
      </c>
      <c r="M12" s="27">
        <f t="shared" ref="M12:M28" ca="1" si="8">IFERROR(INDIRECT("'"&amp;$C$5&amp;"'!Q"&amp;($B12+10)),"")</f>
        <v>2</v>
      </c>
      <c r="N12" s="27">
        <f t="shared" ref="N12:N28" ca="1" si="9">IFERROR(INDIRECT("'"&amp;$C$5&amp;"'!R"&amp;($B12+10)),"")</f>
        <v>2</v>
      </c>
      <c r="O12" s="27">
        <f t="shared" ref="O12:O28" ca="1" si="10">IFERROR(INDIRECT("'"&amp;$C$6&amp;"'!Q"&amp;($B12+10)),"")</f>
        <v>1</v>
      </c>
      <c r="P12" s="27">
        <f t="shared" ref="P12:P28" ca="1" si="11">IFERROR(INDIRECT("'"&amp;$C$6&amp;"'!R"&amp;($B12+10)),"")</f>
        <v>1</v>
      </c>
      <c r="Q12" s="28">
        <f t="shared" ref="Q12:R28" ca="1" si="12">IFERROR((IF(M12=O12,M12,IF(M12&gt;O12,M12,O12))),"")</f>
        <v>2</v>
      </c>
      <c r="R12" s="28">
        <f t="shared" ca="1" si="12"/>
        <v>2</v>
      </c>
      <c r="S12" s="28">
        <f t="shared" ref="S12:T28" ca="1" si="13">O12+M12</f>
        <v>3</v>
      </c>
      <c r="T12" s="28">
        <f t="shared" ca="1" si="13"/>
        <v>3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1</v>
      </c>
      <c r="W12" s="27">
        <f ca="1">IF(OR($I$5="",ISBLANK($I$5)),"",IF($I$5=$C$5,E12,C12))</f>
        <v>1</v>
      </c>
    </row>
    <row r="13" spans="2:23" ht="15" customHeight="1" x14ac:dyDescent="0.3">
      <c r="B13" s="26">
        <v>3</v>
      </c>
      <c r="C13" s="27">
        <f t="shared" ca="1" si="0"/>
        <v>3</v>
      </c>
      <c r="D13" s="27">
        <f t="shared" ca="1" si="1"/>
        <v>3</v>
      </c>
      <c r="E13" s="27">
        <f t="shared" ca="1" si="2"/>
        <v>3</v>
      </c>
      <c r="F13" s="27">
        <f t="shared" ca="1" si="3"/>
        <v>3</v>
      </c>
      <c r="G13" s="28">
        <f t="shared" ca="1" si="4"/>
        <v>3</v>
      </c>
      <c r="H13" s="28">
        <f t="shared" ca="1" si="4"/>
        <v>3</v>
      </c>
      <c r="I13" s="27">
        <f t="shared" ca="1" si="5"/>
        <v>6</v>
      </c>
      <c r="J13" s="28">
        <f t="shared" ca="1" si="5"/>
        <v>6</v>
      </c>
      <c r="K13" s="27">
        <f t="shared" ca="1" si="6"/>
        <v>0</v>
      </c>
      <c r="L13" s="27">
        <f t="shared" ca="1" si="7"/>
        <v>0</v>
      </c>
      <c r="M13" s="27">
        <f t="shared" ca="1" si="8"/>
        <v>2</v>
      </c>
      <c r="N13" s="27">
        <f t="shared" ca="1" si="9"/>
        <v>2</v>
      </c>
      <c r="O13" s="27">
        <f t="shared" ca="1" si="10"/>
        <v>3</v>
      </c>
      <c r="P13" s="27">
        <f t="shared" ca="1" si="11"/>
        <v>3</v>
      </c>
      <c r="Q13" s="28">
        <f t="shared" ca="1" si="12"/>
        <v>3</v>
      </c>
      <c r="R13" s="28">
        <f t="shared" ca="1" si="12"/>
        <v>3</v>
      </c>
      <c r="S13" s="28">
        <f t="shared" ca="1" si="13"/>
        <v>5</v>
      </c>
      <c r="T13" s="28">
        <f t="shared" ca="1" si="13"/>
        <v>5</v>
      </c>
      <c r="U13" s="27">
        <f t="shared" ca="1" si="14"/>
        <v>1</v>
      </c>
      <c r="V13" s="27">
        <f t="shared" ca="1" si="15"/>
        <v>0</v>
      </c>
      <c r="W13" s="27">
        <f t="shared" ref="W13" ca="1" si="16">IF(OR($I$5="",ISBLANK($I$5)),"",IF($I$5=$C$5,C13,E13))</f>
        <v>3</v>
      </c>
    </row>
    <row r="14" spans="2:23" ht="15" customHeight="1" x14ac:dyDescent="0.3">
      <c r="B14" s="26">
        <v>4</v>
      </c>
      <c r="C14" s="27">
        <f t="shared" ca="1" si="0"/>
        <v>2</v>
      </c>
      <c r="D14" s="27">
        <f t="shared" ca="1" si="1"/>
        <v>2</v>
      </c>
      <c r="E14" s="27">
        <f t="shared" ca="1" si="2"/>
        <v>1</v>
      </c>
      <c r="F14" s="27">
        <f t="shared" ca="1" si="3"/>
        <v>1</v>
      </c>
      <c r="G14" s="28">
        <f t="shared" ca="1" si="4"/>
        <v>2</v>
      </c>
      <c r="H14" s="28">
        <f t="shared" ca="1" si="4"/>
        <v>2</v>
      </c>
      <c r="I14" s="27">
        <f t="shared" ca="1" si="5"/>
        <v>3</v>
      </c>
      <c r="J14" s="28">
        <f t="shared" ca="1" si="5"/>
        <v>3</v>
      </c>
      <c r="K14" s="27">
        <f t="shared" ca="1" si="6"/>
        <v>0</v>
      </c>
      <c r="L14" s="27">
        <f t="shared" ca="1" si="7"/>
        <v>1</v>
      </c>
      <c r="M14" s="27">
        <f t="shared" ca="1" si="8"/>
        <v>3</v>
      </c>
      <c r="N14" s="27">
        <f t="shared" ca="1" si="9"/>
        <v>3</v>
      </c>
      <c r="O14" s="27">
        <f t="shared" ca="1" si="10"/>
        <v>0</v>
      </c>
      <c r="P14" s="27">
        <f t="shared" ca="1" si="11"/>
        <v>-5</v>
      </c>
      <c r="Q14" s="28">
        <f t="shared" ca="1" si="12"/>
        <v>3</v>
      </c>
      <c r="R14" s="28">
        <f t="shared" ca="1" si="12"/>
        <v>3</v>
      </c>
      <c r="S14" s="28">
        <f t="shared" ca="1" si="13"/>
        <v>3</v>
      </c>
      <c r="T14" s="28">
        <f t="shared" ca="1" si="13"/>
        <v>-2</v>
      </c>
      <c r="U14" s="27">
        <f t="shared" ca="1" si="14"/>
        <v>0</v>
      </c>
      <c r="V14" s="27">
        <f t="shared" ca="1" si="15"/>
        <v>3</v>
      </c>
      <c r="W14" s="27">
        <f t="shared" ref="W14" ca="1" si="17">IF(OR($I$5="",ISBLANK($I$5)),"",IF($I$5=$C$5,E14,C14))</f>
        <v>2</v>
      </c>
    </row>
    <row r="15" spans="2:23" ht="15" customHeight="1" x14ac:dyDescent="0.3">
      <c r="B15" s="26">
        <v>5</v>
      </c>
      <c r="C15" s="27">
        <f t="shared" ca="1" si="0"/>
        <v>2</v>
      </c>
      <c r="D15" s="27">
        <f t="shared" ca="1" si="1"/>
        <v>2</v>
      </c>
      <c r="E15" s="27">
        <f t="shared" ca="1" si="2"/>
        <v>0</v>
      </c>
      <c r="F15" s="27">
        <f t="shared" ca="1" si="3"/>
        <v>-3</v>
      </c>
      <c r="G15" s="28">
        <f t="shared" ca="1" si="4"/>
        <v>2</v>
      </c>
      <c r="H15" s="28">
        <f t="shared" ca="1" si="4"/>
        <v>2</v>
      </c>
      <c r="I15" s="27">
        <f t="shared" ca="1" si="5"/>
        <v>2</v>
      </c>
      <c r="J15" s="28">
        <f t="shared" ca="1" si="5"/>
        <v>-1</v>
      </c>
      <c r="K15" s="27">
        <f t="shared" ca="1" si="6"/>
        <v>0</v>
      </c>
      <c r="L15" s="27">
        <f t="shared" ca="1" si="7"/>
        <v>2</v>
      </c>
      <c r="M15" s="27">
        <f t="shared" ca="1" si="8"/>
        <v>1</v>
      </c>
      <c r="N15" s="27">
        <f t="shared" ca="1" si="9"/>
        <v>1</v>
      </c>
      <c r="O15" s="27">
        <f t="shared" ca="1" si="10"/>
        <v>1</v>
      </c>
      <c r="P15" s="27">
        <f t="shared" ca="1" si="11"/>
        <v>1</v>
      </c>
      <c r="Q15" s="28">
        <f t="shared" ca="1" si="12"/>
        <v>1</v>
      </c>
      <c r="R15" s="28">
        <f t="shared" ca="1" si="12"/>
        <v>1</v>
      </c>
      <c r="S15" s="28">
        <f t="shared" ca="1" si="13"/>
        <v>2</v>
      </c>
      <c r="T15" s="28">
        <f t="shared" ca="1" si="13"/>
        <v>2</v>
      </c>
      <c r="U15" s="27">
        <f t="shared" ca="1" si="14"/>
        <v>0</v>
      </c>
      <c r="V15" s="27">
        <f t="shared" ca="1" si="15"/>
        <v>0</v>
      </c>
      <c r="W15" s="27">
        <f t="shared" ref="W15" ca="1" si="18">IF(OR($I$5="",ISBLANK($I$5)),"",IF($I$5=$C$5,C15,E15))</f>
        <v>0</v>
      </c>
    </row>
    <row r="16" spans="2:23" ht="15" customHeight="1" x14ac:dyDescent="0.3">
      <c r="B16" s="26">
        <v>6</v>
      </c>
      <c r="C16" s="27">
        <f t="shared" ca="1" si="0"/>
        <v>1</v>
      </c>
      <c r="D16" s="27">
        <f t="shared" ca="1" si="1"/>
        <v>1</v>
      </c>
      <c r="E16" s="27">
        <f t="shared" ca="1" si="2"/>
        <v>3</v>
      </c>
      <c r="F16" s="27">
        <f t="shared" ca="1" si="3"/>
        <v>3</v>
      </c>
      <c r="G16" s="28">
        <f t="shared" ca="1" si="4"/>
        <v>3</v>
      </c>
      <c r="H16" s="28">
        <f t="shared" ca="1" si="4"/>
        <v>3</v>
      </c>
      <c r="I16" s="27">
        <f t="shared" ca="1" si="5"/>
        <v>4</v>
      </c>
      <c r="J16" s="28">
        <f t="shared" ca="1" si="5"/>
        <v>4</v>
      </c>
      <c r="K16" s="27">
        <f t="shared" ca="1" si="6"/>
        <v>2</v>
      </c>
      <c r="L16" s="27">
        <f t="shared" ca="1" si="7"/>
        <v>0</v>
      </c>
      <c r="M16" s="27">
        <f t="shared" ca="1" si="8"/>
        <v>2</v>
      </c>
      <c r="N16" s="27">
        <f t="shared" ca="1" si="9"/>
        <v>2</v>
      </c>
      <c r="O16" s="27">
        <f t="shared" ca="1" si="10"/>
        <v>1</v>
      </c>
      <c r="P16" s="27">
        <f t="shared" ca="1" si="11"/>
        <v>1</v>
      </c>
      <c r="Q16" s="28">
        <f t="shared" ca="1" si="12"/>
        <v>2</v>
      </c>
      <c r="R16" s="28">
        <f t="shared" ca="1" si="12"/>
        <v>2</v>
      </c>
      <c r="S16" s="28">
        <f t="shared" ca="1" si="13"/>
        <v>3</v>
      </c>
      <c r="T16" s="28">
        <f t="shared" ca="1" si="13"/>
        <v>3</v>
      </c>
      <c r="U16" s="27">
        <f t="shared" ca="1" si="14"/>
        <v>0</v>
      </c>
      <c r="V16" s="27">
        <f t="shared" ca="1" si="15"/>
        <v>1</v>
      </c>
      <c r="W16" s="27">
        <f t="shared" ref="W16" ca="1" si="19">IF(OR($I$5="",ISBLANK($I$5)),"",IF($I$5=$C$5,E16,C16))</f>
        <v>1</v>
      </c>
    </row>
    <row r="17" spans="2:23" ht="15" customHeight="1" x14ac:dyDescent="0.3">
      <c r="B17" s="26">
        <v>7</v>
      </c>
      <c r="C17" s="27">
        <f t="shared" ca="1" si="0"/>
        <v>2</v>
      </c>
      <c r="D17" s="27">
        <f t="shared" ca="1" si="1"/>
        <v>2</v>
      </c>
      <c r="E17" s="27">
        <f t="shared" ca="1" si="2"/>
        <v>2</v>
      </c>
      <c r="F17" s="27">
        <f t="shared" ca="1" si="3"/>
        <v>2</v>
      </c>
      <c r="G17" s="28">
        <f t="shared" ca="1" si="4"/>
        <v>2</v>
      </c>
      <c r="H17" s="28">
        <f t="shared" ca="1" si="4"/>
        <v>2</v>
      </c>
      <c r="I17" s="27">
        <f t="shared" ca="1" si="5"/>
        <v>4</v>
      </c>
      <c r="J17" s="28">
        <f t="shared" ca="1" si="5"/>
        <v>4</v>
      </c>
      <c r="K17" s="27">
        <f t="shared" ca="1" si="6"/>
        <v>0</v>
      </c>
      <c r="L17" s="27">
        <f t="shared" ca="1" si="7"/>
        <v>0</v>
      </c>
      <c r="M17" s="27">
        <f t="shared" ca="1" si="8"/>
        <v>2</v>
      </c>
      <c r="N17" s="27">
        <f t="shared" ca="1" si="9"/>
        <v>2</v>
      </c>
      <c r="O17" s="27">
        <f t="shared" ca="1" si="10"/>
        <v>2</v>
      </c>
      <c r="P17" s="27">
        <f t="shared" ca="1" si="11"/>
        <v>2</v>
      </c>
      <c r="Q17" s="28">
        <f t="shared" ca="1" si="12"/>
        <v>2</v>
      </c>
      <c r="R17" s="28">
        <f t="shared" ca="1" si="12"/>
        <v>2</v>
      </c>
      <c r="S17" s="28">
        <f t="shared" ca="1" si="13"/>
        <v>4</v>
      </c>
      <c r="T17" s="28">
        <f t="shared" ca="1" si="13"/>
        <v>4</v>
      </c>
      <c r="U17" s="27">
        <f t="shared" ca="1" si="14"/>
        <v>0</v>
      </c>
      <c r="V17" s="27">
        <f t="shared" ca="1" si="15"/>
        <v>0</v>
      </c>
      <c r="W17" s="27">
        <f t="shared" ref="W17" ca="1" si="20">IF(OR($I$5="",ISBLANK($I$5)),"",IF($I$5=$C$5,C17,E17))</f>
        <v>2</v>
      </c>
    </row>
    <row r="18" spans="2:23" ht="15" customHeight="1" x14ac:dyDescent="0.3">
      <c r="B18" s="26">
        <v>8</v>
      </c>
      <c r="C18" s="27">
        <f t="shared" ca="1" si="0"/>
        <v>1</v>
      </c>
      <c r="D18" s="27">
        <f t="shared" ca="1" si="1"/>
        <v>1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3</v>
      </c>
      <c r="J18" s="28">
        <f t="shared" ca="1" si="5"/>
        <v>3</v>
      </c>
      <c r="K18" s="27">
        <f t="shared" ca="1" si="6"/>
        <v>1</v>
      </c>
      <c r="L18" s="27">
        <f t="shared" ca="1" si="7"/>
        <v>0</v>
      </c>
      <c r="M18" s="27">
        <f t="shared" ca="1" si="8"/>
        <v>1</v>
      </c>
      <c r="N18" s="27">
        <f t="shared" ca="1" si="9"/>
        <v>1</v>
      </c>
      <c r="O18" s="27">
        <f t="shared" ca="1" si="10"/>
        <v>2</v>
      </c>
      <c r="P18" s="27">
        <f t="shared" ca="1" si="11"/>
        <v>2</v>
      </c>
      <c r="Q18" s="28">
        <f t="shared" ca="1" si="12"/>
        <v>2</v>
      </c>
      <c r="R18" s="28">
        <f t="shared" ca="1" si="12"/>
        <v>2</v>
      </c>
      <c r="S18" s="28">
        <f t="shared" ca="1" si="13"/>
        <v>3</v>
      </c>
      <c r="T18" s="28">
        <f t="shared" ca="1" si="13"/>
        <v>3</v>
      </c>
      <c r="U18" s="27">
        <f t="shared" ca="1" si="14"/>
        <v>1</v>
      </c>
      <c r="V18" s="27">
        <f t="shared" ca="1" si="15"/>
        <v>0</v>
      </c>
      <c r="W18" s="27">
        <f t="shared" ref="W18" ca="1" si="21">IF(OR($I$5="",ISBLANK($I$5)),"",IF($I$5=$C$5,E18,C18))</f>
        <v>1</v>
      </c>
    </row>
    <row r="19" spans="2:23" ht="15" customHeight="1" x14ac:dyDescent="0.3">
      <c r="B19" s="26">
        <v>9</v>
      </c>
      <c r="C19" s="27">
        <f t="shared" ca="1" si="0"/>
        <v>1</v>
      </c>
      <c r="D19" s="27">
        <f t="shared" ca="1" si="1"/>
        <v>1</v>
      </c>
      <c r="E19" s="27">
        <f t="shared" ca="1" si="2"/>
        <v>0</v>
      </c>
      <c r="F19" s="27">
        <f t="shared" ca="1" si="3"/>
        <v>-4</v>
      </c>
      <c r="G19" s="28">
        <f t="shared" ca="1" si="4"/>
        <v>1</v>
      </c>
      <c r="H19" s="28">
        <f t="shared" ca="1" si="4"/>
        <v>1</v>
      </c>
      <c r="I19" s="27">
        <f t="shared" ca="1" si="5"/>
        <v>1</v>
      </c>
      <c r="J19" s="28">
        <f t="shared" ca="1" si="5"/>
        <v>-3</v>
      </c>
      <c r="K19" s="27">
        <f t="shared" ca="1" si="6"/>
        <v>0</v>
      </c>
      <c r="L19" s="27">
        <f t="shared" ca="1" si="7"/>
        <v>1</v>
      </c>
      <c r="M19" s="27">
        <f t="shared" ca="1" si="8"/>
        <v>3</v>
      </c>
      <c r="N19" s="27">
        <f t="shared" ca="1" si="9"/>
        <v>3</v>
      </c>
      <c r="O19" s="27">
        <f t="shared" ca="1" si="10"/>
        <v>0</v>
      </c>
      <c r="P19" s="27">
        <f t="shared" ca="1" si="11"/>
        <v>0</v>
      </c>
      <c r="Q19" s="28">
        <f t="shared" ca="1" si="12"/>
        <v>3</v>
      </c>
      <c r="R19" s="28">
        <f t="shared" ca="1" si="12"/>
        <v>3</v>
      </c>
      <c r="S19" s="28">
        <f t="shared" ca="1" si="13"/>
        <v>3</v>
      </c>
      <c r="T19" s="28">
        <f t="shared" ca="1" si="13"/>
        <v>3</v>
      </c>
      <c r="U19" s="27">
        <f t="shared" ca="1" si="14"/>
        <v>0</v>
      </c>
      <c r="V19" s="27">
        <f t="shared" ca="1" si="15"/>
        <v>3</v>
      </c>
      <c r="W19" s="27">
        <f t="shared" ref="W19" ca="1" si="22">IF(OR($I$5="",ISBLANK($I$5)),"",IF($I$5=$C$5,C19,E19))</f>
        <v>0</v>
      </c>
    </row>
    <row r="20" spans="2:23" ht="15" customHeight="1" x14ac:dyDescent="0.3">
      <c r="B20" s="26">
        <v>10</v>
      </c>
      <c r="C20" s="27">
        <f t="shared" ca="1" si="0"/>
        <v>1</v>
      </c>
      <c r="D20" s="27">
        <f t="shared" ca="1" si="1"/>
        <v>1</v>
      </c>
      <c r="E20" s="27">
        <f t="shared" ca="1" si="2"/>
        <v>1</v>
      </c>
      <c r="F20" s="27">
        <f t="shared" ca="1" si="3"/>
        <v>1</v>
      </c>
      <c r="G20" s="28">
        <f t="shared" ca="1" si="4"/>
        <v>1</v>
      </c>
      <c r="H20" s="28">
        <f t="shared" ca="1" si="4"/>
        <v>1</v>
      </c>
      <c r="I20" s="27">
        <f t="shared" ca="1" si="5"/>
        <v>2</v>
      </c>
      <c r="J20" s="28">
        <f t="shared" ca="1" si="5"/>
        <v>2</v>
      </c>
      <c r="K20" s="27">
        <f t="shared" ca="1" si="6"/>
        <v>0</v>
      </c>
      <c r="L20" s="27">
        <f t="shared" ca="1" si="7"/>
        <v>0</v>
      </c>
      <c r="M20" s="27">
        <f t="shared" ca="1" si="8"/>
        <v>3</v>
      </c>
      <c r="N20" s="27">
        <f t="shared" ca="1" si="9"/>
        <v>3</v>
      </c>
      <c r="O20" s="27">
        <f t="shared" ca="1" si="10"/>
        <v>3</v>
      </c>
      <c r="P20" s="27">
        <f t="shared" ca="1" si="11"/>
        <v>3</v>
      </c>
      <c r="Q20" s="28">
        <f t="shared" ca="1" si="12"/>
        <v>3</v>
      </c>
      <c r="R20" s="28">
        <f t="shared" ca="1" si="12"/>
        <v>3</v>
      </c>
      <c r="S20" s="28">
        <f t="shared" ca="1" si="13"/>
        <v>6</v>
      </c>
      <c r="T20" s="28">
        <f t="shared" ca="1" si="13"/>
        <v>6</v>
      </c>
      <c r="U20" s="27">
        <f t="shared" ca="1" si="14"/>
        <v>0</v>
      </c>
      <c r="V20" s="27">
        <f t="shared" ca="1" si="15"/>
        <v>0</v>
      </c>
      <c r="W20" s="27">
        <f t="shared" ref="W20" ca="1" si="23">IF(OR($I$5="",ISBLANK($I$5)),"",IF($I$5=$C$5,E20,C20))</f>
        <v>1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0</v>
      </c>
      <c r="F21" s="27">
        <f t="shared" ca="1" si="3"/>
        <v>0</v>
      </c>
      <c r="G21" s="28">
        <f t="shared" ca="1" si="4"/>
        <v>1</v>
      </c>
      <c r="H21" s="28">
        <f t="shared" ca="1" si="4"/>
        <v>1</v>
      </c>
      <c r="I21" s="27">
        <f t="shared" ca="1" si="5"/>
        <v>1</v>
      </c>
      <c r="J21" s="28">
        <f t="shared" ca="1" si="5"/>
        <v>1</v>
      </c>
      <c r="K21" s="27">
        <f t="shared" ca="1" si="6"/>
        <v>0</v>
      </c>
      <c r="L21" s="27">
        <f t="shared" ca="1" si="7"/>
        <v>1</v>
      </c>
      <c r="M21" s="27">
        <f t="shared" ca="1" si="8"/>
        <v>1</v>
      </c>
      <c r="N21" s="27">
        <f t="shared" ca="1" si="9"/>
        <v>1</v>
      </c>
      <c r="O21" s="27">
        <f t="shared" ca="1" si="10"/>
        <v>2</v>
      </c>
      <c r="P21" s="27">
        <f t="shared" ca="1" si="11"/>
        <v>2</v>
      </c>
      <c r="Q21" s="28">
        <f t="shared" ca="1" si="12"/>
        <v>2</v>
      </c>
      <c r="R21" s="28">
        <f t="shared" ca="1" si="12"/>
        <v>2</v>
      </c>
      <c r="S21" s="28">
        <f t="shared" ca="1" si="13"/>
        <v>3</v>
      </c>
      <c r="T21" s="28">
        <f t="shared" ca="1" si="13"/>
        <v>3</v>
      </c>
      <c r="U21" s="27">
        <f t="shared" ca="1" si="14"/>
        <v>1</v>
      </c>
      <c r="V21" s="27">
        <f t="shared" ca="1" si="15"/>
        <v>0</v>
      </c>
      <c r="W21" s="27">
        <f t="shared" ref="W21" ca="1" si="24">IF(OR($I$5="",ISBLANK($I$5)),"",IF($I$5=$C$5,C21,E21))</f>
        <v>0</v>
      </c>
    </row>
    <row r="22" spans="2:23" ht="15" customHeight="1" x14ac:dyDescent="0.3">
      <c r="B22" s="26">
        <v>12</v>
      </c>
      <c r="C22" s="27">
        <f t="shared" ca="1" si="0"/>
        <v>2</v>
      </c>
      <c r="D22" s="27">
        <f t="shared" ca="1" si="1"/>
        <v>2</v>
      </c>
      <c r="E22" s="27">
        <f t="shared" ca="1" si="2"/>
        <v>0</v>
      </c>
      <c r="F22" s="27">
        <f t="shared" ca="1" si="3"/>
        <v>0</v>
      </c>
      <c r="G22" s="28">
        <f t="shared" ca="1" si="4"/>
        <v>2</v>
      </c>
      <c r="H22" s="28">
        <f t="shared" ca="1" si="4"/>
        <v>2</v>
      </c>
      <c r="I22" s="27">
        <f t="shared" ca="1" si="5"/>
        <v>2</v>
      </c>
      <c r="J22" s="28">
        <f t="shared" ca="1" si="5"/>
        <v>2</v>
      </c>
      <c r="K22" s="27">
        <f t="shared" ca="1" si="6"/>
        <v>0</v>
      </c>
      <c r="L22" s="27">
        <f t="shared" ca="1" si="7"/>
        <v>2</v>
      </c>
      <c r="M22" s="27">
        <f t="shared" ca="1" si="8"/>
        <v>2</v>
      </c>
      <c r="N22" s="27">
        <f t="shared" ca="1" si="9"/>
        <v>2</v>
      </c>
      <c r="O22" s="27">
        <f t="shared" ca="1" si="10"/>
        <v>3</v>
      </c>
      <c r="P22" s="27">
        <f t="shared" ca="1" si="11"/>
        <v>3</v>
      </c>
      <c r="Q22" s="28">
        <f t="shared" ca="1" si="12"/>
        <v>3</v>
      </c>
      <c r="R22" s="28">
        <f t="shared" ca="1" si="12"/>
        <v>3</v>
      </c>
      <c r="S22" s="28">
        <f t="shared" ca="1" si="13"/>
        <v>5</v>
      </c>
      <c r="T22" s="28">
        <f t="shared" ca="1" si="13"/>
        <v>5</v>
      </c>
      <c r="U22" s="27">
        <f t="shared" ca="1" si="14"/>
        <v>1</v>
      </c>
      <c r="V22" s="27">
        <f t="shared" ca="1" si="15"/>
        <v>0</v>
      </c>
      <c r="W22" s="27">
        <f t="shared" ref="W22" ca="1" si="25">IF(OR($I$5="",ISBLANK($I$5)),"",IF($I$5=$C$5,E22,C22))</f>
        <v>2</v>
      </c>
    </row>
    <row r="23" spans="2:23" ht="15" customHeight="1" x14ac:dyDescent="0.3">
      <c r="B23" s="26">
        <v>13</v>
      </c>
      <c r="C23" s="27">
        <f t="shared" ca="1" si="0"/>
        <v>2</v>
      </c>
      <c r="D23" s="27">
        <f t="shared" ca="1" si="1"/>
        <v>2</v>
      </c>
      <c r="E23" s="27">
        <f t="shared" ca="1" si="2"/>
        <v>2</v>
      </c>
      <c r="F23" s="27">
        <f t="shared" ca="1" si="3"/>
        <v>2</v>
      </c>
      <c r="G23" s="28">
        <f t="shared" ca="1" si="4"/>
        <v>2</v>
      </c>
      <c r="H23" s="28">
        <f t="shared" ca="1" si="4"/>
        <v>2</v>
      </c>
      <c r="I23" s="27">
        <f t="shared" ca="1" si="5"/>
        <v>4</v>
      </c>
      <c r="J23" s="28">
        <f t="shared" ca="1" si="5"/>
        <v>4</v>
      </c>
      <c r="K23" s="27">
        <f t="shared" ca="1" si="6"/>
        <v>0</v>
      </c>
      <c r="L23" s="27">
        <f t="shared" ca="1" si="7"/>
        <v>0</v>
      </c>
      <c r="M23" s="27">
        <f t="shared" ca="1" si="8"/>
        <v>2</v>
      </c>
      <c r="N23" s="27">
        <f t="shared" ca="1" si="9"/>
        <v>2</v>
      </c>
      <c r="O23" s="27">
        <f t="shared" ca="1" si="10"/>
        <v>2</v>
      </c>
      <c r="P23" s="27">
        <f t="shared" ca="1" si="11"/>
        <v>2</v>
      </c>
      <c r="Q23" s="28">
        <f t="shared" ca="1" si="12"/>
        <v>2</v>
      </c>
      <c r="R23" s="28">
        <f t="shared" ca="1" si="12"/>
        <v>2</v>
      </c>
      <c r="S23" s="28">
        <f t="shared" ca="1" si="13"/>
        <v>4</v>
      </c>
      <c r="T23" s="28">
        <f t="shared" ca="1" si="13"/>
        <v>4</v>
      </c>
      <c r="U23" s="27">
        <f t="shared" ca="1" si="14"/>
        <v>0</v>
      </c>
      <c r="V23" s="27">
        <f t="shared" ca="1" si="15"/>
        <v>0</v>
      </c>
      <c r="W23" s="27">
        <f t="shared" ref="W23" ca="1" si="26">IF(OR($I$5="",ISBLANK($I$5)),"",IF($I$5=$C$5,C23,E23))</f>
        <v>2</v>
      </c>
    </row>
    <row r="24" spans="2:23" ht="15" customHeight="1" x14ac:dyDescent="0.3">
      <c r="B24" s="26">
        <v>14</v>
      </c>
      <c r="C24" s="27">
        <f t="shared" ca="1" si="0"/>
        <v>0</v>
      </c>
      <c r="D24" s="27">
        <f t="shared" ca="1" si="1"/>
        <v>0</v>
      </c>
      <c r="E24" s="27">
        <f t="shared" ca="1" si="2"/>
        <v>3</v>
      </c>
      <c r="F24" s="27">
        <f t="shared" ca="1" si="3"/>
        <v>3</v>
      </c>
      <c r="G24" s="28">
        <f t="shared" ca="1" si="4"/>
        <v>3</v>
      </c>
      <c r="H24" s="28">
        <f t="shared" ca="1" si="4"/>
        <v>3</v>
      </c>
      <c r="I24" s="27">
        <f t="shared" ca="1" si="5"/>
        <v>3</v>
      </c>
      <c r="J24" s="28">
        <f t="shared" ca="1" si="5"/>
        <v>3</v>
      </c>
      <c r="K24" s="27">
        <f t="shared" ca="1" si="6"/>
        <v>3</v>
      </c>
      <c r="L24" s="27">
        <f t="shared" ca="1" si="7"/>
        <v>0</v>
      </c>
      <c r="M24" s="27">
        <f t="shared" ca="1" si="8"/>
        <v>2</v>
      </c>
      <c r="N24" s="27">
        <f t="shared" ca="1" si="9"/>
        <v>2</v>
      </c>
      <c r="O24" s="27">
        <f t="shared" ca="1" si="10"/>
        <v>2</v>
      </c>
      <c r="P24" s="27">
        <f t="shared" ca="1" si="11"/>
        <v>2</v>
      </c>
      <c r="Q24" s="28">
        <f t="shared" ca="1" si="12"/>
        <v>2</v>
      </c>
      <c r="R24" s="28">
        <f t="shared" ca="1" si="12"/>
        <v>2</v>
      </c>
      <c r="S24" s="28">
        <f t="shared" ca="1" si="13"/>
        <v>4</v>
      </c>
      <c r="T24" s="28">
        <f t="shared" ca="1" si="13"/>
        <v>4</v>
      </c>
      <c r="U24" s="27">
        <f t="shared" ca="1" si="14"/>
        <v>0</v>
      </c>
      <c r="V24" s="27">
        <f t="shared" ca="1" si="15"/>
        <v>0</v>
      </c>
      <c r="W24" s="27">
        <f t="shared" ref="W24" ca="1" si="27">IF(OR($I$5="",ISBLANK($I$5)),"",IF($I$5=$C$5,E24,C24))</f>
        <v>0</v>
      </c>
    </row>
    <row r="25" spans="2:23" ht="15" customHeight="1" x14ac:dyDescent="0.3">
      <c r="B25" s="26">
        <v>15</v>
      </c>
      <c r="C25" s="27">
        <f t="shared" ca="1" si="0"/>
        <v>0</v>
      </c>
      <c r="D25" s="27">
        <f t="shared" ca="1" si="1"/>
        <v>-1</v>
      </c>
      <c r="E25" s="27">
        <f t="shared" ca="1" si="2"/>
        <v>0</v>
      </c>
      <c r="F25" s="27">
        <f t="shared" ca="1" si="3"/>
        <v>0</v>
      </c>
      <c r="G25" s="28">
        <f t="shared" ca="1" si="4"/>
        <v>0</v>
      </c>
      <c r="H25" s="28">
        <f t="shared" ca="1" si="4"/>
        <v>0</v>
      </c>
      <c r="I25" s="27">
        <f t="shared" ca="1" si="5"/>
        <v>0</v>
      </c>
      <c r="J25" s="28">
        <f t="shared" ca="1" si="5"/>
        <v>-1</v>
      </c>
      <c r="K25" s="27">
        <f t="shared" ca="1" si="6"/>
        <v>0</v>
      </c>
      <c r="L25" s="27">
        <f t="shared" ca="1" si="7"/>
        <v>0</v>
      </c>
      <c r="M25" s="27">
        <f t="shared" ca="1" si="8"/>
        <v>0</v>
      </c>
      <c r="N25" s="27">
        <f t="shared" ca="1" si="9"/>
        <v>-1</v>
      </c>
      <c r="O25" s="27">
        <f t="shared" ca="1" si="10"/>
        <v>1</v>
      </c>
      <c r="P25" s="27">
        <f t="shared" ca="1" si="11"/>
        <v>1</v>
      </c>
      <c r="Q25" s="28">
        <f t="shared" ca="1" si="12"/>
        <v>1</v>
      </c>
      <c r="R25" s="28">
        <f t="shared" ca="1" si="12"/>
        <v>1</v>
      </c>
      <c r="S25" s="28">
        <f t="shared" ca="1" si="13"/>
        <v>1</v>
      </c>
      <c r="T25" s="28">
        <f t="shared" ca="1" si="13"/>
        <v>0</v>
      </c>
      <c r="U25" s="27">
        <f t="shared" ca="1" si="14"/>
        <v>1</v>
      </c>
      <c r="V25" s="27">
        <f t="shared" ca="1" si="15"/>
        <v>0</v>
      </c>
      <c r="W25" s="27">
        <f t="shared" ref="W25" ca="1" si="28">IF(OR($I$5="",ISBLANK($I$5)),"",IF($I$5=$C$5,C25,E25))</f>
        <v>0</v>
      </c>
    </row>
    <row r="26" spans="2:23" ht="15" customHeight="1" x14ac:dyDescent="0.3">
      <c r="B26" s="26">
        <v>16</v>
      </c>
      <c r="C26" s="27">
        <f t="shared" ca="1" si="0"/>
        <v>2</v>
      </c>
      <c r="D26" s="27">
        <f t="shared" ca="1" si="1"/>
        <v>2</v>
      </c>
      <c r="E26" s="27">
        <f t="shared" ca="1" si="2"/>
        <v>2</v>
      </c>
      <c r="F26" s="27">
        <f t="shared" ca="1" si="3"/>
        <v>2</v>
      </c>
      <c r="G26" s="28">
        <f t="shared" ca="1" si="4"/>
        <v>2</v>
      </c>
      <c r="H26" s="28">
        <f t="shared" ca="1" si="4"/>
        <v>2</v>
      </c>
      <c r="I26" s="27">
        <f t="shared" ca="1" si="5"/>
        <v>4</v>
      </c>
      <c r="J26" s="28">
        <f t="shared" ca="1" si="5"/>
        <v>4</v>
      </c>
      <c r="K26" s="27">
        <f t="shared" ca="1" si="6"/>
        <v>0</v>
      </c>
      <c r="L26" s="27">
        <f t="shared" ca="1" si="7"/>
        <v>0</v>
      </c>
      <c r="M26" s="27">
        <f t="shared" ca="1" si="8"/>
        <v>2</v>
      </c>
      <c r="N26" s="27">
        <f t="shared" ca="1" si="9"/>
        <v>2</v>
      </c>
      <c r="O26" s="27">
        <f t="shared" ca="1" si="10"/>
        <v>3</v>
      </c>
      <c r="P26" s="27">
        <f t="shared" ca="1" si="11"/>
        <v>3</v>
      </c>
      <c r="Q26" s="28">
        <f t="shared" ca="1" si="12"/>
        <v>3</v>
      </c>
      <c r="R26" s="28">
        <f t="shared" ca="1" si="12"/>
        <v>3</v>
      </c>
      <c r="S26" s="28">
        <f t="shared" ca="1" si="13"/>
        <v>5</v>
      </c>
      <c r="T26" s="28">
        <f t="shared" ca="1" si="13"/>
        <v>5</v>
      </c>
      <c r="U26" s="27">
        <f t="shared" ca="1" si="14"/>
        <v>1</v>
      </c>
      <c r="V26" s="27">
        <f t="shared" ca="1" si="15"/>
        <v>0</v>
      </c>
      <c r="W26" s="27">
        <f t="shared" ref="W26" ca="1" si="29">IF(OR($I$5="",ISBLANK($I$5)),"",IF($I$5=$C$5,E26,C26))</f>
        <v>2</v>
      </c>
    </row>
    <row r="27" spans="2:23" ht="15" customHeight="1" x14ac:dyDescent="0.3">
      <c r="B27" s="26">
        <v>17</v>
      </c>
      <c r="C27" s="27">
        <f t="shared" ca="1" si="0"/>
        <v>0</v>
      </c>
      <c r="D27" s="27">
        <f t="shared" ca="1" si="1"/>
        <v>-1</v>
      </c>
      <c r="E27" s="27">
        <f t="shared" ca="1" si="2"/>
        <v>3</v>
      </c>
      <c r="F27" s="27">
        <f t="shared" ca="1" si="3"/>
        <v>3</v>
      </c>
      <c r="G27" s="28">
        <f t="shared" ca="1" si="4"/>
        <v>3</v>
      </c>
      <c r="H27" s="28">
        <f t="shared" ca="1" si="4"/>
        <v>3</v>
      </c>
      <c r="I27" s="27">
        <f t="shared" ca="1" si="5"/>
        <v>3</v>
      </c>
      <c r="J27" s="28">
        <f t="shared" ca="1" si="5"/>
        <v>2</v>
      </c>
      <c r="K27" s="27">
        <f t="shared" ca="1" si="6"/>
        <v>3</v>
      </c>
      <c r="L27" s="27">
        <f t="shared" ca="1" si="7"/>
        <v>0</v>
      </c>
      <c r="M27" s="27">
        <f t="shared" ca="1" si="8"/>
        <v>2</v>
      </c>
      <c r="N27" s="27">
        <f t="shared" ca="1" si="9"/>
        <v>2</v>
      </c>
      <c r="O27" s="27">
        <f t="shared" ca="1" si="10"/>
        <v>0</v>
      </c>
      <c r="P27" s="27">
        <f t="shared" ca="1" si="11"/>
        <v>-1</v>
      </c>
      <c r="Q27" s="28">
        <f t="shared" ca="1" si="12"/>
        <v>2</v>
      </c>
      <c r="R27" s="28">
        <f t="shared" ca="1" si="12"/>
        <v>2</v>
      </c>
      <c r="S27" s="28">
        <f t="shared" ca="1" si="13"/>
        <v>2</v>
      </c>
      <c r="T27" s="28">
        <f t="shared" ca="1" si="13"/>
        <v>1</v>
      </c>
      <c r="U27" s="27">
        <f t="shared" ca="1" si="14"/>
        <v>0</v>
      </c>
      <c r="V27" s="27">
        <f t="shared" ca="1" si="15"/>
        <v>2</v>
      </c>
      <c r="W27" s="27">
        <f t="shared" ref="W27" ca="1" si="30">IF(OR($I$5="",ISBLANK($I$5)),"",IF($I$5=$C$5,C27,E27))</f>
        <v>3</v>
      </c>
    </row>
    <row r="28" spans="2:23" ht="15" customHeight="1" x14ac:dyDescent="0.3">
      <c r="B28" s="29">
        <v>18</v>
      </c>
      <c r="C28" s="27">
        <f t="shared" ca="1" si="0"/>
        <v>0</v>
      </c>
      <c r="D28" s="27">
        <f t="shared" ca="1" si="1"/>
        <v>-3</v>
      </c>
      <c r="E28" s="27">
        <f t="shared" ca="1" si="2"/>
        <v>4</v>
      </c>
      <c r="F28" s="27">
        <f t="shared" ca="1" si="3"/>
        <v>4</v>
      </c>
      <c r="G28" s="28">
        <f t="shared" ca="1" si="4"/>
        <v>4</v>
      </c>
      <c r="H28" s="28">
        <f t="shared" ca="1" si="4"/>
        <v>4</v>
      </c>
      <c r="I28" s="27">
        <f t="shared" ca="1" si="5"/>
        <v>4</v>
      </c>
      <c r="J28" s="28">
        <f t="shared" ca="1" si="5"/>
        <v>1</v>
      </c>
      <c r="K28" s="27">
        <f t="shared" ca="1" si="6"/>
        <v>4</v>
      </c>
      <c r="L28" s="27">
        <f t="shared" ca="1" si="7"/>
        <v>0</v>
      </c>
      <c r="M28" s="27">
        <f t="shared" ca="1" si="8"/>
        <v>0</v>
      </c>
      <c r="N28" s="27">
        <f t="shared" ca="1" si="9"/>
        <v>0</v>
      </c>
      <c r="O28" s="27">
        <f t="shared" ca="1" si="10"/>
        <v>2</v>
      </c>
      <c r="P28" s="27">
        <f t="shared" ca="1" si="11"/>
        <v>2</v>
      </c>
      <c r="Q28" s="28">
        <f t="shared" ca="1" si="12"/>
        <v>2</v>
      </c>
      <c r="R28" s="28">
        <f t="shared" ca="1" si="12"/>
        <v>2</v>
      </c>
      <c r="S28" s="28">
        <f t="shared" ca="1" si="13"/>
        <v>2</v>
      </c>
      <c r="T28" s="28">
        <f t="shared" ca="1" si="13"/>
        <v>2</v>
      </c>
      <c r="U28" s="27">
        <f t="shared" ca="1" si="14"/>
        <v>2</v>
      </c>
      <c r="V28" s="27">
        <f t="shared" ca="1" si="15"/>
        <v>0</v>
      </c>
      <c r="W28" s="27">
        <f t="shared" ref="W28" ca="1" si="31">IF(OR($I$5="",ISBLANK($I$5)),"",IF($I$5=$C$5,E28,C28))</f>
        <v>0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36</v>
      </c>
      <c r="H29" s="27"/>
      <c r="I29" s="27">
        <f ca="1">SUM(I11:I28)</f>
        <v>49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41</v>
      </c>
      <c r="R29" s="27"/>
      <c r="S29" s="27">
        <f ca="1">SUM(S11:S28)</f>
        <v>63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Sheet56">
    <tabColor rgb="FFFFFF00"/>
  </sheetPr>
  <dimension ref="A1:X30"/>
  <sheetViews>
    <sheetView zoomScale="90" zoomScaleNormal="90" workbookViewId="0">
      <selection activeCell="C11" sqref="C11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85" t="str">
        <f ca="1">MID(CELL("filename",B2),FIND("]",CELL("filename",B2))+1,255)</f>
        <v>The Double D's</v>
      </c>
      <c r="C2" s="286"/>
      <c r="D2" s="286"/>
      <c r="E2" s="286"/>
      <c r="F2" s="286"/>
      <c r="G2" s="286"/>
      <c r="H2" s="286"/>
      <c r="I2" s="286"/>
      <c r="J2" s="286"/>
      <c r="K2" s="286"/>
      <c r="L2" s="286"/>
      <c r="M2" s="286"/>
      <c r="N2" s="286"/>
      <c r="O2" s="286"/>
      <c r="P2" s="286"/>
      <c r="Q2" s="286"/>
      <c r="R2" s="286"/>
      <c r="S2" s="286"/>
      <c r="T2" s="286"/>
      <c r="U2" s="286"/>
      <c r="V2" s="287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8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Ball'!F4),"",'Pink Ball'!F4)</f>
        <v>Paul</v>
      </c>
      <c r="J5" s="241"/>
      <c r="K5" s="241"/>
      <c r="L5" s="241"/>
      <c r="M5" s="271"/>
      <c r="Q5" s="151">
        <f ca="1">IFERROR(SUM(G11:G28,Q11:Q28)-MAX(SUM(C11:C28,M11:M28),SUM(E11:E28,O11:O28)),0)</f>
        <v>11</v>
      </c>
      <c r="W5" s="151">
        <f ca="1">(IFERROR(INDIRECT("'"&amp;$C$5&amp;"'!G5"),"")+IFERROR(INDIRECT("'"&amp;$C$6&amp;"'!G5"),""))/2</f>
        <v>34.5</v>
      </c>
    </row>
    <row r="6" spans="2:23" ht="15" customHeight="1" x14ac:dyDescent="0.3">
      <c r="B6" s="21" t="s">
        <v>35</v>
      </c>
      <c r="C6" s="270" t="s">
        <v>81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Derek's Score</v>
      </c>
      <c r="D9" s="260"/>
      <c r="E9" s="259" t="str">
        <f>IF(ISBLANK($C$6),"",$C$6&amp;"'s Score")</f>
        <v>Paul's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(Derek)</v>
      </c>
      <c r="L9" s="263" t="str">
        <f>"Dead Weight Score ("&amp;$C$6&amp;")"</f>
        <v>Dead Weight Score (Paul)</v>
      </c>
      <c r="M9" s="259" t="str">
        <f>IF(ISBLANK($C$5),"",$C$5&amp;"'s Score")</f>
        <v>Derek's Score</v>
      </c>
      <c r="N9" s="260"/>
      <c r="O9" s="259" t="str">
        <f>IF(ISBLANK($C$6),"",$C$6&amp;"'s Score")</f>
        <v>Paul's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(Derek)</v>
      </c>
      <c r="V9" s="263" t="str">
        <f>"Dead Weight Score ("&amp;$C$6&amp;")"</f>
        <v>Dead Weight Score (Paul)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1</v>
      </c>
      <c r="D11" s="27">
        <f ca="1">IFERROR(INDIRECT("'"&amp;$C$5&amp;"'!H"&amp;($B11+10)),"")</f>
        <v>1</v>
      </c>
      <c r="E11" s="27">
        <f ca="1">IFERROR(INDIRECT("'"&amp;$C$6&amp;"'!G"&amp;($B11+10)),"")</f>
        <v>2</v>
      </c>
      <c r="F11" s="27">
        <f ca="1">IFERROR(INDIRECT("'"&amp;$C$6&amp;"'!H"&amp;($B11+10)),"")</f>
        <v>2</v>
      </c>
      <c r="G11" s="28">
        <f ca="1">IFERROR((IF(C11=E11,C11,IF(C11&gt;E11,C11,E11))),"")</f>
        <v>2</v>
      </c>
      <c r="H11" s="28">
        <f ca="1">IFERROR((IF(D11=F11,D11,IF(D11&gt;F11,D11,F11))),"")</f>
        <v>2</v>
      </c>
      <c r="I11" s="28">
        <f ca="1">E11+C11</f>
        <v>3</v>
      </c>
      <c r="J11" s="28">
        <f ca="1">F11+D11</f>
        <v>3</v>
      </c>
      <c r="K11" s="27">
        <f ca="1">IF(AND(C11="",E11=""),"",IF(C11&lt;E11,E11-C11,0))</f>
        <v>1</v>
      </c>
      <c r="L11" s="27">
        <f ca="1">IF(AND(C11="",E11=""),"",IF(C11&gt;E11,C11-E11,0))</f>
        <v>0</v>
      </c>
      <c r="M11" s="27">
        <f ca="1">IFERROR(INDIRECT("'"&amp;$C$5&amp;"'!Q"&amp;($B11+10)),"")</f>
        <v>3</v>
      </c>
      <c r="N11" s="27">
        <f ca="1">IFERROR(INDIRECT("'"&amp;$C$5&amp;"'!R"&amp;($B11+10)),"")</f>
        <v>3</v>
      </c>
      <c r="O11" s="27">
        <f ca="1">IFERROR(INDIRECT("'"&amp;$C$6&amp;"'!Q"&amp;($B11+10)),"")</f>
        <v>2</v>
      </c>
      <c r="P11" s="27">
        <f ca="1">IFERROR(INDIRECT("'"&amp;$C$6&amp;"'!R"&amp;($B11+10)),"")</f>
        <v>2</v>
      </c>
      <c r="Q11" s="28">
        <f ca="1">IFERROR((IF(M11=O11,M11,IF(M11&gt;O11,M11,O11))),"")</f>
        <v>3</v>
      </c>
      <c r="R11" s="28">
        <f ca="1">IFERROR((IF(N11=P11,N11,IF(N11&gt;P11,N11,P11))),"")</f>
        <v>3</v>
      </c>
      <c r="S11" s="28">
        <f ca="1">O11+M11</f>
        <v>5</v>
      </c>
      <c r="T11" s="28">
        <f ca="1">P11+N11</f>
        <v>5</v>
      </c>
      <c r="U11" s="27">
        <f ca="1">IF(AND(M11="",O11=""),"",IF(M11&lt;O11,O11-M11,0))</f>
        <v>0</v>
      </c>
      <c r="V11" s="27">
        <f ca="1">IF(AND(M11="",O11=""),"",IF(M11&gt;O11,M11-O11,0))</f>
        <v>1</v>
      </c>
      <c r="W11" s="27">
        <f ca="1">IF(OR($I$5="",ISBLANK($I$5)),"",IF($I$5=$C$5,C11,E11))</f>
        <v>2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0</v>
      </c>
      <c r="D12" s="27">
        <f t="shared" ref="D12:D28" ca="1" si="1">IFERROR(INDIRECT("'"&amp;$C$5&amp;"'!H"&amp;($B12+10)),"")</f>
        <v>0</v>
      </c>
      <c r="E12" s="27">
        <f t="shared" ref="E12:E28" ca="1" si="2">IFERROR(INDIRECT("'"&amp;$C$6&amp;"'!G"&amp;($B12+10)),"")</f>
        <v>2</v>
      </c>
      <c r="F12" s="27">
        <f t="shared" ref="F12:F28" ca="1" si="3">IFERROR(INDIRECT("'"&amp;$C$6&amp;"'!H"&amp;($B12+10)),"")</f>
        <v>2</v>
      </c>
      <c r="G12" s="28">
        <f t="shared" ref="G12:H28" ca="1" si="4">IFERROR((IF(C12=E12,C12,IF(C12&gt;E12,C12,E12))),"")</f>
        <v>2</v>
      </c>
      <c r="H12" s="28">
        <f t="shared" ca="1" si="4"/>
        <v>2</v>
      </c>
      <c r="I12" s="27">
        <f t="shared" ref="I12:J28" ca="1" si="5">E12+C12</f>
        <v>2</v>
      </c>
      <c r="J12" s="28">
        <f t="shared" ca="1" si="5"/>
        <v>2</v>
      </c>
      <c r="K12" s="27">
        <f t="shared" ref="K12:K28" ca="1" si="6">IF(AND(C12="",E12=""),"",IF(C12&lt;E12,E12-C12,0))</f>
        <v>2</v>
      </c>
      <c r="L12" s="27">
        <f t="shared" ref="L12:L28" ca="1" si="7">IF(AND(C12="",E12=""),"",IF(C12&gt;E12,C12-E12,0))</f>
        <v>0</v>
      </c>
      <c r="M12" s="27">
        <f t="shared" ref="M12:M28" ca="1" si="8">IFERROR(INDIRECT("'"&amp;$C$5&amp;"'!Q"&amp;($B12+10)),"")</f>
        <v>1</v>
      </c>
      <c r="N12" s="27">
        <f t="shared" ref="N12:N28" ca="1" si="9">IFERROR(INDIRECT("'"&amp;$C$5&amp;"'!R"&amp;($B12+10)),"")</f>
        <v>1</v>
      </c>
      <c r="O12" s="27">
        <f t="shared" ref="O12:O28" ca="1" si="10">IFERROR(INDIRECT("'"&amp;$C$6&amp;"'!Q"&amp;($B12+10)),"")</f>
        <v>1</v>
      </c>
      <c r="P12" s="27">
        <f t="shared" ref="P12:P28" ca="1" si="11">IFERROR(INDIRECT("'"&amp;$C$6&amp;"'!R"&amp;($B12+10)),"")</f>
        <v>1</v>
      </c>
      <c r="Q12" s="28">
        <f t="shared" ref="Q12:R28" ca="1" si="12">IFERROR((IF(M12=O12,M12,IF(M12&gt;O12,M12,O12))),"")</f>
        <v>1</v>
      </c>
      <c r="R12" s="28">
        <f t="shared" ca="1" si="12"/>
        <v>1</v>
      </c>
      <c r="S12" s="28">
        <f t="shared" ref="S12:T28" ca="1" si="13">O12+M12</f>
        <v>2</v>
      </c>
      <c r="T12" s="28">
        <f t="shared" ca="1" si="13"/>
        <v>2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0</v>
      </c>
      <c r="W12" s="27">
        <f ca="1">IF(OR($I$5="",ISBLANK($I$5)),"",IF($I$5=$C$5,E12,C12))</f>
        <v>0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2</v>
      </c>
      <c r="F13" s="27">
        <f t="shared" ca="1" si="3"/>
        <v>2</v>
      </c>
      <c r="G13" s="28">
        <f t="shared" ca="1" si="4"/>
        <v>2</v>
      </c>
      <c r="H13" s="28">
        <f t="shared" ca="1" si="4"/>
        <v>2</v>
      </c>
      <c r="I13" s="27">
        <f t="shared" ca="1" si="5"/>
        <v>4</v>
      </c>
      <c r="J13" s="28">
        <f t="shared" ca="1" si="5"/>
        <v>4</v>
      </c>
      <c r="K13" s="27">
        <f t="shared" ca="1" si="6"/>
        <v>0</v>
      </c>
      <c r="L13" s="27">
        <f t="shared" ca="1" si="7"/>
        <v>0</v>
      </c>
      <c r="M13" s="27">
        <f t="shared" ca="1" si="8"/>
        <v>1</v>
      </c>
      <c r="N13" s="27">
        <f t="shared" ca="1" si="9"/>
        <v>1</v>
      </c>
      <c r="O13" s="27">
        <f t="shared" ca="1" si="10"/>
        <v>3</v>
      </c>
      <c r="P13" s="27">
        <f t="shared" ca="1" si="11"/>
        <v>3</v>
      </c>
      <c r="Q13" s="28">
        <f t="shared" ca="1" si="12"/>
        <v>3</v>
      </c>
      <c r="R13" s="28">
        <f t="shared" ca="1" si="12"/>
        <v>3</v>
      </c>
      <c r="S13" s="28">
        <f t="shared" ca="1" si="13"/>
        <v>4</v>
      </c>
      <c r="T13" s="28">
        <f t="shared" ca="1" si="13"/>
        <v>4</v>
      </c>
      <c r="U13" s="27">
        <f t="shared" ca="1" si="14"/>
        <v>2</v>
      </c>
      <c r="V13" s="27">
        <f t="shared" ca="1" si="15"/>
        <v>0</v>
      </c>
      <c r="W13" s="27">
        <f t="shared" ref="W13" ca="1" si="16">IF(OR($I$5="",ISBLANK($I$5)),"",IF($I$5=$C$5,C13,E13))</f>
        <v>2</v>
      </c>
    </row>
    <row r="14" spans="2:23" ht="15" customHeight="1" x14ac:dyDescent="0.3">
      <c r="B14" s="26">
        <v>4</v>
      </c>
      <c r="C14" s="27">
        <f t="shared" ca="1" si="0"/>
        <v>0</v>
      </c>
      <c r="D14" s="27">
        <f t="shared" ca="1" si="1"/>
        <v>0</v>
      </c>
      <c r="E14" s="27">
        <f t="shared" ca="1" si="2"/>
        <v>2</v>
      </c>
      <c r="F14" s="27">
        <f t="shared" ca="1" si="3"/>
        <v>2</v>
      </c>
      <c r="G14" s="28">
        <f t="shared" ca="1" si="4"/>
        <v>2</v>
      </c>
      <c r="H14" s="28">
        <f t="shared" ca="1" si="4"/>
        <v>2</v>
      </c>
      <c r="I14" s="27">
        <f t="shared" ca="1" si="5"/>
        <v>2</v>
      </c>
      <c r="J14" s="28">
        <f t="shared" ca="1" si="5"/>
        <v>2</v>
      </c>
      <c r="K14" s="27">
        <f t="shared" ca="1" si="6"/>
        <v>2</v>
      </c>
      <c r="L14" s="27">
        <f t="shared" ca="1" si="7"/>
        <v>0</v>
      </c>
      <c r="M14" s="27">
        <f t="shared" ca="1" si="8"/>
        <v>1</v>
      </c>
      <c r="N14" s="27">
        <f t="shared" ca="1" si="9"/>
        <v>1</v>
      </c>
      <c r="O14" s="27">
        <f t="shared" ca="1" si="10"/>
        <v>3</v>
      </c>
      <c r="P14" s="27">
        <f t="shared" ca="1" si="11"/>
        <v>3</v>
      </c>
      <c r="Q14" s="28">
        <f t="shared" ca="1" si="12"/>
        <v>3</v>
      </c>
      <c r="R14" s="28">
        <f t="shared" ca="1" si="12"/>
        <v>3</v>
      </c>
      <c r="S14" s="28">
        <f t="shared" ca="1" si="13"/>
        <v>4</v>
      </c>
      <c r="T14" s="28">
        <f t="shared" ca="1" si="13"/>
        <v>4</v>
      </c>
      <c r="U14" s="27">
        <f t="shared" ca="1" si="14"/>
        <v>2</v>
      </c>
      <c r="V14" s="27">
        <f t="shared" ca="1" si="15"/>
        <v>0</v>
      </c>
      <c r="W14" s="27">
        <f t="shared" ref="W14" ca="1" si="17">IF(OR($I$5="",ISBLANK($I$5)),"",IF($I$5=$C$5,E14,C14))</f>
        <v>0</v>
      </c>
    </row>
    <row r="15" spans="2:23" ht="15" customHeight="1" x14ac:dyDescent="0.3">
      <c r="B15" s="26">
        <v>5</v>
      </c>
      <c r="C15" s="27">
        <f t="shared" ca="1" si="0"/>
        <v>1</v>
      </c>
      <c r="D15" s="27">
        <f t="shared" ca="1" si="1"/>
        <v>1</v>
      </c>
      <c r="E15" s="27">
        <f t="shared" ca="1" si="2"/>
        <v>0</v>
      </c>
      <c r="F15" s="27">
        <f t="shared" ca="1" si="3"/>
        <v>0</v>
      </c>
      <c r="G15" s="28">
        <f t="shared" ca="1" si="4"/>
        <v>1</v>
      </c>
      <c r="H15" s="28">
        <f t="shared" ca="1" si="4"/>
        <v>1</v>
      </c>
      <c r="I15" s="27">
        <f t="shared" ca="1" si="5"/>
        <v>1</v>
      </c>
      <c r="J15" s="28">
        <f t="shared" ca="1" si="5"/>
        <v>1</v>
      </c>
      <c r="K15" s="27">
        <f t="shared" ca="1" si="6"/>
        <v>0</v>
      </c>
      <c r="L15" s="27">
        <f t="shared" ca="1" si="7"/>
        <v>1</v>
      </c>
      <c r="M15" s="27">
        <f t="shared" ca="1" si="8"/>
        <v>0</v>
      </c>
      <c r="N15" s="27">
        <f t="shared" ca="1" si="9"/>
        <v>-3</v>
      </c>
      <c r="O15" s="27">
        <f t="shared" ca="1" si="10"/>
        <v>1</v>
      </c>
      <c r="P15" s="27">
        <f t="shared" ca="1" si="11"/>
        <v>1</v>
      </c>
      <c r="Q15" s="28">
        <f t="shared" ca="1" si="12"/>
        <v>1</v>
      </c>
      <c r="R15" s="28">
        <f t="shared" ca="1" si="12"/>
        <v>1</v>
      </c>
      <c r="S15" s="28">
        <f t="shared" ca="1" si="13"/>
        <v>1</v>
      </c>
      <c r="T15" s="28">
        <f t="shared" ca="1" si="13"/>
        <v>-2</v>
      </c>
      <c r="U15" s="27">
        <f t="shared" ca="1" si="14"/>
        <v>1</v>
      </c>
      <c r="V15" s="27">
        <f t="shared" ca="1" si="15"/>
        <v>0</v>
      </c>
      <c r="W15" s="27">
        <f t="shared" ref="W15" ca="1" si="18">IF(OR($I$5="",ISBLANK($I$5)),"",IF($I$5=$C$5,C15,E15))</f>
        <v>0</v>
      </c>
    </row>
    <row r="16" spans="2:23" ht="15" customHeight="1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1</v>
      </c>
      <c r="F16" s="27">
        <f t="shared" ca="1" si="3"/>
        <v>1</v>
      </c>
      <c r="G16" s="28">
        <f t="shared" ca="1" si="4"/>
        <v>2</v>
      </c>
      <c r="H16" s="28">
        <f t="shared" ca="1" si="4"/>
        <v>2</v>
      </c>
      <c r="I16" s="27">
        <f t="shared" ca="1" si="5"/>
        <v>3</v>
      </c>
      <c r="J16" s="28">
        <f t="shared" ca="1" si="5"/>
        <v>3</v>
      </c>
      <c r="K16" s="27">
        <f t="shared" ca="1" si="6"/>
        <v>0</v>
      </c>
      <c r="L16" s="27">
        <f t="shared" ca="1" si="7"/>
        <v>1</v>
      </c>
      <c r="M16" s="27">
        <f t="shared" ca="1" si="8"/>
        <v>3</v>
      </c>
      <c r="N16" s="27">
        <f t="shared" ca="1" si="9"/>
        <v>3</v>
      </c>
      <c r="O16" s="27">
        <f t="shared" ca="1" si="10"/>
        <v>2</v>
      </c>
      <c r="P16" s="27">
        <f t="shared" ca="1" si="11"/>
        <v>2</v>
      </c>
      <c r="Q16" s="28">
        <f t="shared" ca="1" si="12"/>
        <v>3</v>
      </c>
      <c r="R16" s="28">
        <f t="shared" ca="1" si="12"/>
        <v>3</v>
      </c>
      <c r="S16" s="28">
        <f t="shared" ca="1" si="13"/>
        <v>5</v>
      </c>
      <c r="T16" s="28">
        <f t="shared" ca="1" si="13"/>
        <v>5</v>
      </c>
      <c r="U16" s="27">
        <f t="shared" ca="1" si="14"/>
        <v>0</v>
      </c>
      <c r="V16" s="27">
        <f t="shared" ca="1" si="15"/>
        <v>1</v>
      </c>
      <c r="W16" s="27">
        <f t="shared" ref="W16" ca="1" si="19">IF(OR($I$5="",ISBLANK($I$5)),"",IF($I$5=$C$5,E16,C16))</f>
        <v>2</v>
      </c>
    </row>
    <row r="17" spans="2:23" ht="15" customHeight="1" x14ac:dyDescent="0.3">
      <c r="B17" s="26">
        <v>7</v>
      </c>
      <c r="C17" s="27">
        <f t="shared" ca="1" si="0"/>
        <v>2</v>
      </c>
      <c r="D17" s="27">
        <f t="shared" ca="1" si="1"/>
        <v>2</v>
      </c>
      <c r="E17" s="27">
        <f t="shared" ca="1" si="2"/>
        <v>2</v>
      </c>
      <c r="F17" s="27">
        <f t="shared" ca="1" si="3"/>
        <v>2</v>
      </c>
      <c r="G17" s="28">
        <f t="shared" ca="1" si="4"/>
        <v>2</v>
      </c>
      <c r="H17" s="28">
        <f t="shared" ca="1" si="4"/>
        <v>2</v>
      </c>
      <c r="I17" s="27">
        <f t="shared" ca="1" si="5"/>
        <v>4</v>
      </c>
      <c r="J17" s="28">
        <f t="shared" ca="1" si="5"/>
        <v>4</v>
      </c>
      <c r="K17" s="27">
        <f t="shared" ca="1" si="6"/>
        <v>0</v>
      </c>
      <c r="L17" s="27">
        <f t="shared" ca="1" si="7"/>
        <v>0</v>
      </c>
      <c r="M17" s="27">
        <f t="shared" ca="1" si="8"/>
        <v>1</v>
      </c>
      <c r="N17" s="27">
        <f t="shared" ca="1" si="9"/>
        <v>1</v>
      </c>
      <c r="O17" s="27">
        <f t="shared" ca="1" si="10"/>
        <v>3</v>
      </c>
      <c r="P17" s="27">
        <f t="shared" ca="1" si="11"/>
        <v>3</v>
      </c>
      <c r="Q17" s="28">
        <f t="shared" ca="1" si="12"/>
        <v>3</v>
      </c>
      <c r="R17" s="28">
        <f t="shared" ca="1" si="12"/>
        <v>3</v>
      </c>
      <c r="S17" s="28">
        <f t="shared" ca="1" si="13"/>
        <v>4</v>
      </c>
      <c r="T17" s="28">
        <f t="shared" ca="1" si="13"/>
        <v>4</v>
      </c>
      <c r="U17" s="27">
        <f t="shared" ca="1" si="14"/>
        <v>2</v>
      </c>
      <c r="V17" s="27">
        <f t="shared" ca="1" si="15"/>
        <v>0</v>
      </c>
      <c r="W17" s="27">
        <f t="shared" ref="W17" ca="1" si="20">IF(OR($I$5="",ISBLANK($I$5)),"",IF($I$5=$C$5,C17,E17))</f>
        <v>2</v>
      </c>
    </row>
    <row r="18" spans="2:23" ht="15" customHeight="1" x14ac:dyDescent="0.3">
      <c r="B18" s="26">
        <v>8</v>
      </c>
      <c r="C18" s="27">
        <f t="shared" ca="1" si="0"/>
        <v>2</v>
      </c>
      <c r="D18" s="27">
        <f t="shared" ca="1" si="1"/>
        <v>2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4</v>
      </c>
      <c r="J18" s="28">
        <f t="shared" ca="1" si="5"/>
        <v>4</v>
      </c>
      <c r="K18" s="27">
        <f t="shared" ca="1" si="6"/>
        <v>0</v>
      </c>
      <c r="L18" s="27">
        <f t="shared" ca="1" si="7"/>
        <v>0</v>
      </c>
      <c r="M18" s="27">
        <f t="shared" ca="1" si="8"/>
        <v>3</v>
      </c>
      <c r="N18" s="27">
        <f t="shared" ca="1" si="9"/>
        <v>3</v>
      </c>
      <c r="O18" s="27">
        <f t="shared" ca="1" si="10"/>
        <v>2</v>
      </c>
      <c r="P18" s="27">
        <f t="shared" ca="1" si="11"/>
        <v>2</v>
      </c>
      <c r="Q18" s="28">
        <f t="shared" ca="1" si="12"/>
        <v>3</v>
      </c>
      <c r="R18" s="28">
        <f t="shared" ca="1" si="12"/>
        <v>3</v>
      </c>
      <c r="S18" s="28">
        <f t="shared" ca="1" si="13"/>
        <v>5</v>
      </c>
      <c r="T18" s="28">
        <f t="shared" ca="1" si="13"/>
        <v>5</v>
      </c>
      <c r="U18" s="27">
        <f t="shared" ca="1" si="14"/>
        <v>0</v>
      </c>
      <c r="V18" s="27">
        <f t="shared" ca="1" si="15"/>
        <v>1</v>
      </c>
      <c r="W18" s="27">
        <f t="shared" ref="W18" ca="1" si="21">IF(OR($I$5="",ISBLANK($I$5)),"",IF($I$5=$C$5,E18,C18))</f>
        <v>2</v>
      </c>
    </row>
    <row r="19" spans="2:23" ht="15" customHeight="1" x14ac:dyDescent="0.3">
      <c r="B19" s="26">
        <v>9</v>
      </c>
      <c r="C19" s="27">
        <f t="shared" ca="1" si="0"/>
        <v>0</v>
      </c>
      <c r="D19" s="27">
        <f t="shared" ca="1" si="1"/>
        <v>0</v>
      </c>
      <c r="E19" s="27">
        <f t="shared" ca="1" si="2"/>
        <v>4</v>
      </c>
      <c r="F19" s="27">
        <f t="shared" ca="1" si="3"/>
        <v>4</v>
      </c>
      <c r="G19" s="28">
        <f t="shared" ca="1" si="4"/>
        <v>4</v>
      </c>
      <c r="H19" s="28">
        <f t="shared" ca="1" si="4"/>
        <v>4</v>
      </c>
      <c r="I19" s="27">
        <f t="shared" ca="1" si="5"/>
        <v>4</v>
      </c>
      <c r="J19" s="28">
        <f t="shared" ca="1" si="5"/>
        <v>4</v>
      </c>
      <c r="K19" s="27">
        <f t="shared" ca="1" si="6"/>
        <v>4</v>
      </c>
      <c r="L19" s="27">
        <f t="shared" ca="1" si="7"/>
        <v>0</v>
      </c>
      <c r="M19" s="27">
        <f t="shared" ca="1" si="8"/>
        <v>1</v>
      </c>
      <c r="N19" s="27">
        <f t="shared" ca="1" si="9"/>
        <v>1</v>
      </c>
      <c r="O19" s="27">
        <f t="shared" ca="1" si="10"/>
        <v>1</v>
      </c>
      <c r="P19" s="27">
        <f t="shared" ca="1" si="11"/>
        <v>1</v>
      </c>
      <c r="Q19" s="28">
        <f t="shared" ca="1" si="12"/>
        <v>1</v>
      </c>
      <c r="R19" s="28">
        <f t="shared" ca="1" si="12"/>
        <v>1</v>
      </c>
      <c r="S19" s="28">
        <f t="shared" ca="1" si="13"/>
        <v>2</v>
      </c>
      <c r="T19" s="28">
        <f t="shared" ca="1" si="13"/>
        <v>2</v>
      </c>
      <c r="U19" s="27">
        <f t="shared" ca="1" si="14"/>
        <v>0</v>
      </c>
      <c r="V19" s="27">
        <f t="shared" ca="1" si="15"/>
        <v>0</v>
      </c>
      <c r="W19" s="27">
        <f t="shared" ref="W19" ca="1" si="22">IF(OR($I$5="",ISBLANK($I$5)),"",IF($I$5=$C$5,C19,E19))</f>
        <v>4</v>
      </c>
    </row>
    <row r="20" spans="2:23" ht="15" customHeight="1" x14ac:dyDescent="0.3">
      <c r="B20" s="26">
        <v>10</v>
      </c>
      <c r="C20" s="27">
        <f t="shared" ca="1" si="0"/>
        <v>0</v>
      </c>
      <c r="D20" s="27">
        <f t="shared" ca="1" si="1"/>
        <v>-4</v>
      </c>
      <c r="E20" s="27">
        <f t="shared" ca="1" si="2"/>
        <v>1</v>
      </c>
      <c r="F20" s="27">
        <f t="shared" ca="1" si="3"/>
        <v>1</v>
      </c>
      <c r="G20" s="28">
        <f t="shared" ca="1" si="4"/>
        <v>1</v>
      </c>
      <c r="H20" s="28">
        <f t="shared" ca="1" si="4"/>
        <v>1</v>
      </c>
      <c r="I20" s="27">
        <f t="shared" ca="1" si="5"/>
        <v>1</v>
      </c>
      <c r="J20" s="28">
        <f t="shared" ca="1" si="5"/>
        <v>-3</v>
      </c>
      <c r="K20" s="27">
        <f t="shared" ca="1" si="6"/>
        <v>1</v>
      </c>
      <c r="L20" s="27">
        <f t="shared" ca="1" si="7"/>
        <v>0</v>
      </c>
      <c r="M20" s="27">
        <f t="shared" ca="1" si="8"/>
        <v>0</v>
      </c>
      <c r="N20" s="27">
        <f t="shared" ca="1" si="9"/>
        <v>-4</v>
      </c>
      <c r="O20" s="27">
        <f t="shared" ca="1" si="10"/>
        <v>2</v>
      </c>
      <c r="P20" s="27">
        <f t="shared" ca="1" si="11"/>
        <v>2</v>
      </c>
      <c r="Q20" s="28">
        <f t="shared" ca="1" si="12"/>
        <v>2</v>
      </c>
      <c r="R20" s="28">
        <f t="shared" ca="1" si="12"/>
        <v>2</v>
      </c>
      <c r="S20" s="28">
        <f t="shared" ca="1" si="13"/>
        <v>2</v>
      </c>
      <c r="T20" s="28">
        <f t="shared" ca="1" si="13"/>
        <v>-2</v>
      </c>
      <c r="U20" s="27">
        <f t="shared" ca="1" si="14"/>
        <v>2</v>
      </c>
      <c r="V20" s="27">
        <f t="shared" ca="1" si="15"/>
        <v>0</v>
      </c>
      <c r="W20" s="27">
        <f t="shared" ref="W20" ca="1" si="23">IF(OR($I$5="",ISBLANK($I$5)),"",IF($I$5=$C$5,E20,C20))</f>
        <v>0</v>
      </c>
    </row>
    <row r="21" spans="2:23" ht="15" customHeight="1" x14ac:dyDescent="0.3">
      <c r="B21" s="26">
        <v>11</v>
      </c>
      <c r="C21" s="27">
        <f t="shared" ca="1" si="0"/>
        <v>0</v>
      </c>
      <c r="D21" s="27">
        <f t="shared" ca="1" si="1"/>
        <v>-1</v>
      </c>
      <c r="E21" s="27">
        <f t="shared" ca="1" si="2"/>
        <v>3</v>
      </c>
      <c r="F21" s="27">
        <f t="shared" ca="1" si="3"/>
        <v>3</v>
      </c>
      <c r="G21" s="28">
        <f t="shared" ca="1" si="4"/>
        <v>3</v>
      </c>
      <c r="H21" s="28">
        <f t="shared" ca="1" si="4"/>
        <v>3</v>
      </c>
      <c r="I21" s="27">
        <f t="shared" ca="1" si="5"/>
        <v>3</v>
      </c>
      <c r="J21" s="28">
        <f t="shared" ca="1" si="5"/>
        <v>2</v>
      </c>
      <c r="K21" s="27">
        <f t="shared" ca="1" si="6"/>
        <v>3</v>
      </c>
      <c r="L21" s="27">
        <f t="shared" ca="1" si="7"/>
        <v>0</v>
      </c>
      <c r="M21" s="27">
        <f t="shared" ca="1" si="8"/>
        <v>0</v>
      </c>
      <c r="N21" s="27">
        <f t="shared" ca="1" si="9"/>
        <v>-1</v>
      </c>
      <c r="O21" s="27">
        <f t="shared" ca="1" si="10"/>
        <v>1</v>
      </c>
      <c r="P21" s="27">
        <f t="shared" ca="1" si="11"/>
        <v>1</v>
      </c>
      <c r="Q21" s="28">
        <f t="shared" ca="1" si="12"/>
        <v>1</v>
      </c>
      <c r="R21" s="28">
        <f t="shared" ca="1" si="12"/>
        <v>1</v>
      </c>
      <c r="S21" s="28">
        <f t="shared" ca="1" si="13"/>
        <v>1</v>
      </c>
      <c r="T21" s="28">
        <f t="shared" ca="1" si="13"/>
        <v>0</v>
      </c>
      <c r="U21" s="27">
        <f t="shared" ca="1" si="14"/>
        <v>1</v>
      </c>
      <c r="V21" s="27">
        <f t="shared" ca="1" si="15"/>
        <v>0</v>
      </c>
      <c r="W21" s="27">
        <f t="shared" ref="W21" ca="1" si="24">IF(OR($I$5="",ISBLANK($I$5)),"",IF($I$5=$C$5,C21,E21))</f>
        <v>3</v>
      </c>
    </row>
    <row r="22" spans="2:23" ht="15" customHeight="1" x14ac:dyDescent="0.3">
      <c r="B22" s="26">
        <v>12</v>
      </c>
      <c r="C22" s="27">
        <f t="shared" ca="1" si="0"/>
        <v>1</v>
      </c>
      <c r="D22" s="27">
        <f t="shared" ca="1" si="1"/>
        <v>1</v>
      </c>
      <c r="E22" s="27">
        <f t="shared" ca="1" si="2"/>
        <v>1</v>
      </c>
      <c r="F22" s="27">
        <f t="shared" ca="1" si="3"/>
        <v>1</v>
      </c>
      <c r="G22" s="28">
        <f t="shared" ca="1" si="4"/>
        <v>1</v>
      </c>
      <c r="H22" s="28">
        <f t="shared" ca="1" si="4"/>
        <v>1</v>
      </c>
      <c r="I22" s="27">
        <f t="shared" ca="1" si="5"/>
        <v>2</v>
      </c>
      <c r="J22" s="28">
        <f t="shared" ca="1" si="5"/>
        <v>2</v>
      </c>
      <c r="K22" s="27">
        <f t="shared" ca="1" si="6"/>
        <v>0</v>
      </c>
      <c r="L22" s="27">
        <f t="shared" ca="1" si="7"/>
        <v>0</v>
      </c>
      <c r="M22" s="27">
        <f t="shared" ca="1" si="8"/>
        <v>2</v>
      </c>
      <c r="N22" s="27">
        <f t="shared" ca="1" si="9"/>
        <v>2</v>
      </c>
      <c r="O22" s="27">
        <f t="shared" ca="1" si="10"/>
        <v>2</v>
      </c>
      <c r="P22" s="27">
        <f t="shared" ca="1" si="11"/>
        <v>2</v>
      </c>
      <c r="Q22" s="28">
        <f t="shared" ca="1" si="12"/>
        <v>2</v>
      </c>
      <c r="R22" s="28">
        <f t="shared" ca="1" si="12"/>
        <v>2</v>
      </c>
      <c r="S22" s="28">
        <f t="shared" ca="1" si="13"/>
        <v>4</v>
      </c>
      <c r="T22" s="28">
        <f t="shared" ca="1" si="13"/>
        <v>4</v>
      </c>
      <c r="U22" s="27">
        <f t="shared" ca="1" si="14"/>
        <v>0</v>
      </c>
      <c r="V22" s="27">
        <f t="shared" ca="1" si="15"/>
        <v>0</v>
      </c>
      <c r="W22" s="27">
        <f t="shared" ref="W22" ca="1" si="25">IF(OR($I$5="",ISBLANK($I$5)),"",IF($I$5=$C$5,E22,C22))</f>
        <v>1</v>
      </c>
    </row>
    <row r="23" spans="2:23" ht="15" customHeight="1" x14ac:dyDescent="0.3">
      <c r="B23" s="26">
        <v>13</v>
      </c>
      <c r="C23" s="27">
        <f t="shared" ca="1" si="0"/>
        <v>2</v>
      </c>
      <c r="D23" s="27">
        <f t="shared" ca="1" si="1"/>
        <v>2</v>
      </c>
      <c r="E23" s="27">
        <f t="shared" ca="1" si="2"/>
        <v>2</v>
      </c>
      <c r="F23" s="27">
        <f t="shared" ca="1" si="3"/>
        <v>2</v>
      </c>
      <c r="G23" s="28">
        <f t="shared" ca="1" si="4"/>
        <v>2</v>
      </c>
      <c r="H23" s="28">
        <f t="shared" ca="1" si="4"/>
        <v>2</v>
      </c>
      <c r="I23" s="27">
        <f t="shared" ca="1" si="5"/>
        <v>4</v>
      </c>
      <c r="J23" s="28">
        <f t="shared" ca="1" si="5"/>
        <v>4</v>
      </c>
      <c r="K23" s="27">
        <f t="shared" ca="1" si="6"/>
        <v>0</v>
      </c>
      <c r="L23" s="27">
        <f t="shared" ca="1" si="7"/>
        <v>0</v>
      </c>
      <c r="M23" s="27">
        <f t="shared" ca="1" si="8"/>
        <v>4</v>
      </c>
      <c r="N23" s="27">
        <f t="shared" ca="1" si="9"/>
        <v>4</v>
      </c>
      <c r="O23" s="27">
        <f t="shared" ca="1" si="10"/>
        <v>0</v>
      </c>
      <c r="P23" s="27">
        <f t="shared" ca="1" si="11"/>
        <v>-2</v>
      </c>
      <c r="Q23" s="28">
        <f t="shared" ca="1" si="12"/>
        <v>4</v>
      </c>
      <c r="R23" s="28">
        <f t="shared" ca="1" si="12"/>
        <v>4</v>
      </c>
      <c r="S23" s="28">
        <f t="shared" ca="1" si="13"/>
        <v>4</v>
      </c>
      <c r="T23" s="28">
        <f t="shared" ca="1" si="13"/>
        <v>2</v>
      </c>
      <c r="U23" s="27">
        <f t="shared" ca="1" si="14"/>
        <v>0</v>
      </c>
      <c r="V23" s="27">
        <f t="shared" ca="1" si="15"/>
        <v>4</v>
      </c>
      <c r="W23" s="27">
        <f t="shared" ref="W23" ca="1" si="26">IF(OR($I$5="",ISBLANK($I$5)),"",IF($I$5=$C$5,C23,E23))</f>
        <v>2</v>
      </c>
    </row>
    <row r="24" spans="2:23" ht="15" customHeight="1" x14ac:dyDescent="0.3">
      <c r="B24" s="26">
        <v>14</v>
      </c>
      <c r="C24" s="27">
        <f t="shared" ca="1" si="0"/>
        <v>3</v>
      </c>
      <c r="D24" s="27">
        <f t="shared" ca="1" si="1"/>
        <v>3</v>
      </c>
      <c r="E24" s="27">
        <f t="shared" ca="1" si="2"/>
        <v>3</v>
      </c>
      <c r="F24" s="27">
        <f t="shared" ca="1" si="3"/>
        <v>3</v>
      </c>
      <c r="G24" s="28">
        <f t="shared" ca="1" si="4"/>
        <v>3</v>
      </c>
      <c r="H24" s="28">
        <f t="shared" ca="1" si="4"/>
        <v>3</v>
      </c>
      <c r="I24" s="27">
        <f t="shared" ca="1" si="5"/>
        <v>6</v>
      </c>
      <c r="J24" s="28">
        <f t="shared" ca="1" si="5"/>
        <v>6</v>
      </c>
      <c r="K24" s="27">
        <f t="shared" ca="1" si="6"/>
        <v>0</v>
      </c>
      <c r="L24" s="27">
        <f t="shared" ca="1" si="7"/>
        <v>0</v>
      </c>
      <c r="M24" s="27">
        <f t="shared" ca="1" si="8"/>
        <v>0</v>
      </c>
      <c r="N24" s="27">
        <f t="shared" ca="1" si="9"/>
        <v>-4</v>
      </c>
      <c r="O24" s="27">
        <f t="shared" ca="1" si="10"/>
        <v>3</v>
      </c>
      <c r="P24" s="27">
        <f t="shared" ca="1" si="11"/>
        <v>3</v>
      </c>
      <c r="Q24" s="28">
        <f t="shared" ca="1" si="12"/>
        <v>3</v>
      </c>
      <c r="R24" s="28">
        <f t="shared" ca="1" si="12"/>
        <v>3</v>
      </c>
      <c r="S24" s="28">
        <f t="shared" ca="1" si="13"/>
        <v>3</v>
      </c>
      <c r="T24" s="28">
        <f t="shared" ca="1" si="13"/>
        <v>-1</v>
      </c>
      <c r="U24" s="27">
        <f t="shared" ca="1" si="14"/>
        <v>3</v>
      </c>
      <c r="V24" s="27">
        <f t="shared" ca="1" si="15"/>
        <v>0</v>
      </c>
      <c r="W24" s="27">
        <f t="shared" ref="W24" ca="1" si="27">IF(OR($I$5="",ISBLANK($I$5)),"",IF($I$5=$C$5,E24,C24))</f>
        <v>3</v>
      </c>
    </row>
    <row r="25" spans="2:23" ht="15" customHeight="1" x14ac:dyDescent="0.3">
      <c r="B25" s="26">
        <v>15</v>
      </c>
      <c r="C25" s="27">
        <f t="shared" ca="1" si="0"/>
        <v>1</v>
      </c>
      <c r="D25" s="27">
        <f t="shared" ca="1" si="1"/>
        <v>1</v>
      </c>
      <c r="E25" s="27">
        <f t="shared" ca="1" si="2"/>
        <v>3</v>
      </c>
      <c r="F25" s="27">
        <f t="shared" ca="1" si="3"/>
        <v>3</v>
      </c>
      <c r="G25" s="28">
        <f t="shared" ca="1" si="4"/>
        <v>3</v>
      </c>
      <c r="H25" s="28">
        <f t="shared" ca="1" si="4"/>
        <v>3</v>
      </c>
      <c r="I25" s="27">
        <f t="shared" ca="1" si="5"/>
        <v>4</v>
      </c>
      <c r="J25" s="28">
        <f t="shared" ca="1" si="5"/>
        <v>4</v>
      </c>
      <c r="K25" s="27">
        <f t="shared" ca="1" si="6"/>
        <v>2</v>
      </c>
      <c r="L25" s="27">
        <f t="shared" ca="1" si="7"/>
        <v>0</v>
      </c>
      <c r="M25" s="27">
        <f t="shared" ca="1" si="8"/>
        <v>0</v>
      </c>
      <c r="N25" s="27">
        <f t="shared" ca="1" si="9"/>
        <v>0</v>
      </c>
      <c r="O25" s="27">
        <f t="shared" ca="1" si="10"/>
        <v>1</v>
      </c>
      <c r="P25" s="27">
        <f t="shared" ca="1" si="11"/>
        <v>1</v>
      </c>
      <c r="Q25" s="28">
        <f t="shared" ca="1" si="12"/>
        <v>1</v>
      </c>
      <c r="R25" s="28">
        <f t="shared" ca="1" si="12"/>
        <v>1</v>
      </c>
      <c r="S25" s="28">
        <f t="shared" ca="1" si="13"/>
        <v>1</v>
      </c>
      <c r="T25" s="28">
        <f t="shared" ca="1" si="13"/>
        <v>1</v>
      </c>
      <c r="U25" s="27">
        <f t="shared" ca="1" si="14"/>
        <v>1</v>
      </c>
      <c r="V25" s="27">
        <f t="shared" ca="1" si="15"/>
        <v>0</v>
      </c>
      <c r="W25" s="27">
        <f t="shared" ref="W25" ca="1" si="28">IF(OR($I$5="",ISBLANK($I$5)),"",IF($I$5=$C$5,C25,E25))</f>
        <v>3</v>
      </c>
    </row>
    <row r="26" spans="2:23" ht="15" customHeight="1" x14ac:dyDescent="0.3">
      <c r="B26" s="26">
        <v>16</v>
      </c>
      <c r="C26" s="27">
        <f t="shared" ca="1" si="0"/>
        <v>0</v>
      </c>
      <c r="D26" s="27">
        <f t="shared" ca="1" si="1"/>
        <v>-4</v>
      </c>
      <c r="E26" s="27">
        <f t="shared" ca="1" si="2"/>
        <v>0</v>
      </c>
      <c r="F26" s="27">
        <f t="shared" ca="1" si="3"/>
        <v>0</v>
      </c>
      <c r="G26" s="28">
        <f t="shared" ca="1" si="4"/>
        <v>0</v>
      </c>
      <c r="H26" s="28">
        <f t="shared" ca="1" si="4"/>
        <v>0</v>
      </c>
      <c r="I26" s="27">
        <f t="shared" ca="1" si="5"/>
        <v>0</v>
      </c>
      <c r="J26" s="28">
        <f t="shared" ca="1" si="5"/>
        <v>-4</v>
      </c>
      <c r="K26" s="27">
        <f t="shared" ca="1" si="6"/>
        <v>0</v>
      </c>
      <c r="L26" s="27">
        <f t="shared" ca="1" si="7"/>
        <v>0</v>
      </c>
      <c r="M26" s="27">
        <f t="shared" ca="1" si="8"/>
        <v>1</v>
      </c>
      <c r="N26" s="27">
        <f t="shared" ca="1" si="9"/>
        <v>1</v>
      </c>
      <c r="O26" s="27">
        <f t="shared" ca="1" si="10"/>
        <v>2</v>
      </c>
      <c r="P26" s="27">
        <f t="shared" ca="1" si="11"/>
        <v>2</v>
      </c>
      <c r="Q26" s="28">
        <f t="shared" ca="1" si="12"/>
        <v>2</v>
      </c>
      <c r="R26" s="28">
        <f t="shared" ca="1" si="12"/>
        <v>2</v>
      </c>
      <c r="S26" s="28">
        <f t="shared" ca="1" si="13"/>
        <v>3</v>
      </c>
      <c r="T26" s="28">
        <f t="shared" ca="1" si="13"/>
        <v>3</v>
      </c>
      <c r="U26" s="27">
        <f t="shared" ca="1" si="14"/>
        <v>1</v>
      </c>
      <c r="V26" s="27">
        <f t="shared" ca="1" si="15"/>
        <v>0</v>
      </c>
      <c r="W26" s="27">
        <f t="shared" ref="W26" ca="1" si="29">IF(OR($I$5="",ISBLANK($I$5)),"",IF($I$5=$C$5,E26,C26))</f>
        <v>0</v>
      </c>
    </row>
    <row r="27" spans="2:23" ht="15" customHeight="1" x14ac:dyDescent="0.3">
      <c r="B27" s="26">
        <v>17</v>
      </c>
      <c r="C27" s="27">
        <f t="shared" ca="1" si="0"/>
        <v>2</v>
      </c>
      <c r="D27" s="27">
        <f t="shared" ca="1" si="1"/>
        <v>2</v>
      </c>
      <c r="E27" s="27">
        <f t="shared" ca="1" si="2"/>
        <v>3</v>
      </c>
      <c r="F27" s="27">
        <f t="shared" ca="1" si="3"/>
        <v>3</v>
      </c>
      <c r="G27" s="28">
        <f t="shared" ca="1" si="4"/>
        <v>3</v>
      </c>
      <c r="H27" s="28">
        <f t="shared" ca="1" si="4"/>
        <v>3</v>
      </c>
      <c r="I27" s="27">
        <f t="shared" ca="1" si="5"/>
        <v>5</v>
      </c>
      <c r="J27" s="28">
        <f t="shared" ca="1" si="5"/>
        <v>5</v>
      </c>
      <c r="K27" s="27">
        <f t="shared" ca="1" si="6"/>
        <v>1</v>
      </c>
      <c r="L27" s="27">
        <f t="shared" ca="1" si="7"/>
        <v>0</v>
      </c>
      <c r="M27" s="27">
        <f t="shared" ca="1" si="8"/>
        <v>2</v>
      </c>
      <c r="N27" s="27">
        <f t="shared" ca="1" si="9"/>
        <v>2</v>
      </c>
      <c r="O27" s="27">
        <f t="shared" ca="1" si="10"/>
        <v>0</v>
      </c>
      <c r="P27" s="27">
        <f t="shared" ca="1" si="11"/>
        <v>0</v>
      </c>
      <c r="Q27" s="28">
        <f t="shared" ca="1" si="12"/>
        <v>2</v>
      </c>
      <c r="R27" s="28">
        <f t="shared" ca="1" si="12"/>
        <v>2</v>
      </c>
      <c r="S27" s="28">
        <f t="shared" ca="1" si="13"/>
        <v>2</v>
      </c>
      <c r="T27" s="28">
        <f t="shared" ca="1" si="13"/>
        <v>2</v>
      </c>
      <c r="U27" s="27">
        <f t="shared" ca="1" si="14"/>
        <v>0</v>
      </c>
      <c r="V27" s="27">
        <f t="shared" ca="1" si="15"/>
        <v>2</v>
      </c>
      <c r="W27" s="27">
        <f t="shared" ref="W27" ca="1" si="30">IF(OR($I$5="",ISBLANK($I$5)),"",IF($I$5=$C$5,C27,E27))</f>
        <v>3</v>
      </c>
    </row>
    <row r="28" spans="2:23" ht="15" customHeight="1" x14ac:dyDescent="0.3">
      <c r="B28" s="29">
        <v>18</v>
      </c>
      <c r="C28" s="27">
        <f t="shared" ca="1" si="0"/>
        <v>0</v>
      </c>
      <c r="D28" s="27">
        <f t="shared" ca="1" si="1"/>
        <v>-3</v>
      </c>
      <c r="E28" s="27">
        <f t="shared" ca="1" si="2"/>
        <v>3</v>
      </c>
      <c r="F28" s="27">
        <f t="shared" ca="1" si="3"/>
        <v>3</v>
      </c>
      <c r="G28" s="28">
        <f t="shared" ca="1" si="4"/>
        <v>3</v>
      </c>
      <c r="H28" s="28">
        <f t="shared" ca="1" si="4"/>
        <v>3</v>
      </c>
      <c r="I28" s="27">
        <f t="shared" ca="1" si="5"/>
        <v>3</v>
      </c>
      <c r="J28" s="28">
        <f t="shared" ca="1" si="5"/>
        <v>0</v>
      </c>
      <c r="K28" s="27">
        <f t="shared" ca="1" si="6"/>
        <v>3</v>
      </c>
      <c r="L28" s="27">
        <f t="shared" ca="1" si="7"/>
        <v>0</v>
      </c>
      <c r="M28" s="27">
        <f t="shared" ca="1" si="8"/>
        <v>0</v>
      </c>
      <c r="N28" s="27">
        <f t="shared" ca="1" si="9"/>
        <v>-3</v>
      </c>
      <c r="O28" s="27">
        <f t="shared" ca="1" si="10"/>
        <v>1</v>
      </c>
      <c r="P28" s="27">
        <f t="shared" ca="1" si="11"/>
        <v>1</v>
      </c>
      <c r="Q28" s="28">
        <f t="shared" ca="1" si="12"/>
        <v>1</v>
      </c>
      <c r="R28" s="28">
        <f t="shared" ca="1" si="12"/>
        <v>1</v>
      </c>
      <c r="S28" s="28">
        <f t="shared" ca="1" si="13"/>
        <v>1</v>
      </c>
      <c r="T28" s="28">
        <f t="shared" ca="1" si="13"/>
        <v>-2</v>
      </c>
      <c r="U28" s="27">
        <f t="shared" ca="1" si="14"/>
        <v>1</v>
      </c>
      <c r="V28" s="27">
        <f t="shared" ca="1" si="15"/>
        <v>0</v>
      </c>
      <c r="W28" s="27">
        <f t="shared" ref="W28" ca="1" si="31">IF(OR($I$5="",ISBLANK($I$5)),"",IF($I$5=$C$5,E28,C28))</f>
        <v>0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38</v>
      </c>
      <c r="H29" s="27"/>
      <c r="I29" s="27">
        <f ca="1">SUM(I11:I28)</f>
        <v>55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39</v>
      </c>
      <c r="R29" s="27"/>
      <c r="S29" s="27">
        <f ca="1">SUM(S11:S28)</f>
        <v>53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Sheet54">
    <tabColor rgb="FF00FFCC"/>
  </sheetPr>
  <dimension ref="A1:X30"/>
  <sheetViews>
    <sheetView zoomScale="90" zoomScaleNormal="90" workbookViewId="0">
      <selection activeCell="C7" sqref="C7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88" t="str">
        <f ca="1">MID(CELL("filename",B2),FIND("]",CELL("filename",B2))+1,255)</f>
        <v>PuttGPT</v>
      </c>
      <c r="C2" s="289"/>
      <c r="D2" s="289"/>
      <c r="E2" s="289"/>
      <c r="F2" s="289"/>
      <c r="G2" s="289"/>
      <c r="H2" s="289"/>
      <c r="I2" s="289"/>
      <c r="J2" s="289"/>
      <c r="K2" s="289"/>
      <c r="L2" s="289"/>
      <c r="M2" s="289"/>
      <c r="N2" s="289"/>
      <c r="O2" s="289"/>
      <c r="P2" s="289"/>
      <c r="Q2" s="289"/>
      <c r="R2" s="289"/>
      <c r="S2" s="289"/>
      <c r="T2" s="289"/>
      <c r="U2" s="289"/>
      <c r="V2" s="290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28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Ball'!D4),"",'Pink Ball'!D4)</f>
        <v>Cormac</v>
      </c>
      <c r="J5" s="241"/>
      <c r="K5" s="241"/>
      <c r="L5" s="241"/>
      <c r="M5" s="271"/>
      <c r="Q5" s="151">
        <f ca="1">IFERROR(SUM(G11:G28,Q11:Q28)-MAX(SUM(C11:C28,M11:M28),SUM(E11:E28,O11:O28)),0)</f>
        <v>19</v>
      </c>
      <c r="W5" s="151">
        <f ca="1">(IFERROR(INDIRECT("'"&amp;$C$5&amp;"'!G5"),"")+IFERROR(INDIRECT("'"&amp;$C$6&amp;"'!G5"),""))/2</f>
        <v>29</v>
      </c>
    </row>
    <row r="6" spans="2:23" ht="15" customHeight="1" x14ac:dyDescent="0.3">
      <c r="B6" s="21" t="s">
        <v>35</v>
      </c>
      <c r="C6" s="270" t="s">
        <v>188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Rich M's Score</v>
      </c>
      <c r="D9" s="260"/>
      <c r="E9" s="259" t="str">
        <f>IF(ISBLANK($C$6),"",$C$6&amp;"'s Score")</f>
        <v>Cormac's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(Rich M)</v>
      </c>
      <c r="L9" s="263" t="str">
        <f>"Dead Weight Score ("&amp;$C$6&amp;")"</f>
        <v>Dead Weight Score (Cormac)</v>
      </c>
      <c r="M9" s="259" t="str">
        <f>IF(ISBLANK($C$5),"",$C$5&amp;"'s Score")</f>
        <v>Rich M's Score</v>
      </c>
      <c r="N9" s="260"/>
      <c r="O9" s="259" t="str">
        <f>IF(ISBLANK($C$6),"",$C$6&amp;"'s Score")</f>
        <v>Cormac's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(Rich M)</v>
      </c>
      <c r="V9" s="263" t="str">
        <f>"Dead Weight Score ("&amp;$C$6&amp;")"</f>
        <v>Dead Weight Score (Cormac)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0</v>
      </c>
      <c r="D11" s="27">
        <f ca="1">IFERROR(INDIRECT("'"&amp;$C$5&amp;"'!H"&amp;($B11+10)),"")</f>
        <v>0</v>
      </c>
      <c r="E11" s="27">
        <f ca="1">IFERROR(INDIRECT("'"&amp;$C$6&amp;"'!G"&amp;($B11+10)),"")</f>
        <v>3</v>
      </c>
      <c r="F11" s="27">
        <f ca="1">IFERROR(INDIRECT("'"&amp;$C$6&amp;"'!H"&amp;($B11+10)),"")</f>
        <v>3</v>
      </c>
      <c r="G11" s="28">
        <f ca="1">IFERROR((IF(C11=E11,C11,IF(C11&gt;E11,C11,E11))),"")</f>
        <v>3</v>
      </c>
      <c r="H11" s="28">
        <f ca="1">IFERROR((IF(D11=F11,D11,IF(D11&gt;F11,D11,F11))),"")</f>
        <v>3</v>
      </c>
      <c r="I11" s="28">
        <f ca="1">E11+C11</f>
        <v>3</v>
      </c>
      <c r="J11" s="28">
        <f ca="1">F11+D11</f>
        <v>3</v>
      </c>
      <c r="K11" s="27">
        <f ca="1">IF(AND(C11="",E11=""),"",IF(C11&lt;E11,E11-C11,0))</f>
        <v>3</v>
      </c>
      <c r="L11" s="27">
        <f ca="1">IF(AND(C11="",E11=""),"",IF(C11&gt;E11,C11-E11,0))</f>
        <v>0</v>
      </c>
      <c r="M11" s="27">
        <f ca="1">IFERROR(INDIRECT("'"&amp;$C$5&amp;"'!Q"&amp;($B11+10)),"")</f>
        <v>1</v>
      </c>
      <c r="N11" s="27">
        <f ca="1">IFERROR(INDIRECT("'"&amp;$C$5&amp;"'!R"&amp;($B11+10)),"")</f>
        <v>1</v>
      </c>
      <c r="O11" s="27">
        <f ca="1">IFERROR(INDIRECT("'"&amp;$C$6&amp;"'!Q"&amp;($B11+10)),"")</f>
        <v>4</v>
      </c>
      <c r="P11" s="27">
        <f ca="1">IFERROR(INDIRECT("'"&amp;$C$6&amp;"'!R"&amp;($B11+10)),"")</f>
        <v>4</v>
      </c>
      <c r="Q11" s="28">
        <f ca="1">IFERROR((IF(M11=O11,M11,IF(M11&gt;O11,M11,O11))),"")</f>
        <v>4</v>
      </c>
      <c r="R11" s="28">
        <f ca="1">IFERROR((IF(N11=P11,N11,IF(N11&gt;P11,N11,P11))),"")</f>
        <v>4</v>
      </c>
      <c r="S11" s="28">
        <f ca="1">O11+M11</f>
        <v>5</v>
      </c>
      <c r="T11" s="28">
        <f ca="1">P11+N11</f>
        <v>5</v>
      </c>
      <c r="U11" s="27">
        <f ca="1">IF(AND(M11="",O11=""),"",IF(M11&lt;O11,O11-M11,0))</f>
        <v>3</v>
      </c>
      <c r="V11" s="27">
        <f ca="1">IF(AND(M11="",O11=""),"",IF(M11&gt;O11,M11-O11,0))</f>
        <v>0</v>
      </c>
      <c r="W11" s="27">
        <f ca="1">IF(OR($I$5="",ISBLANK($I$5)),"",IF($I$5=$C$5,C11,E11))</f>
        <v>3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1</v>
      </c>
      <c r="D12" s="27">
        <f t="shared" ref="D12:D28" ca="1" si="1">IFERROR(INDIRECT("'"&amp;$C$5&amp;"'!H"&amp;($B12+10)),"")</f>
        <v>1</v>
      </c>
      <c r="E12" s="27">
        <f t="shared" ref="E12:E28" ca="1" si="2">IFERROR(INDIRECT("'"&amp;$C$6&amp;"'!G"&amp;($B12+10)),"")</f>
        <v>4</v>
      </c>
      <c r="F12" s="27">
        <f t="shared" ref="F12:F28" ca="1" si="3">IFERROR(INDIRECT("'"&amp;$C$6&amp;"'!H"&amp;($B12+10)),"")</f>
        <v>4</v>
      </c>
      <c r="G12" s="28">
        <f t="shared" ref="G12:H28" ca="1" si="4">IFERROR((IF(C12=E12,C12,IF(C12&gt;E12,C12,E12))),"")</f>
        <v>4</v>
      </c>
      <c r="H12" s="28">
        <f t="shared" ca="1" si="4"/>
        <v>4</v>
      </c>
      <c r="I12" s="27">
        <f t="shared" ref="I12:J28" ca="1" si="5">E12+C12</f>
        <v>5</v>
      </c>
      <c r="J12" s="28">
        <f t="shared" ca="1" si="5"/>
        <v>5</v>
      </c>
      <c r="K12" s="27">
        <f t="shared" ref="K12:K28" ca="1" si="6">IF(AND(C12="",E12=""),"",IF(C12&lt;E12,E12-C12,0))</f>
        <v>3</v>
      </c>
      <c r="L12" s="27">
        <f t="shared" ref="L12:L28" ca="1" si="7">IF(AND(C12="",E12=""),"",IF(C12&gt;E12,C12-E12,0))</f>
        <v>0</v>
      </c>
      <c r="M12" s="27">
        <f t="shared" ref="M12:M28" ca="1" si="8">IFERROR(INDIRECT("'"&amp;$C$5&amp;"'!Q"&amp;($B12+10)),"")</f>
        <v>3</v>
      </c>
      <c r="N12" s="27">
        <f t="shared" ref="N12:N28" ca="1" si="9">IFERROR(INDIRECT("'"&amp;$C$5&amp;"'!R"&amp;($B12+10)),"")</f>
        <v>3</v>
      </c>
      <c r="O12" s="27">
        <f t="shared" ref="O12:O28" ca="1" si="10">IFERROR(INDIRECT("'"&amp;$C$6&amp;"'!Q"&amp;($B12+10)),"")</f>
        <v>3</v>
      </c>
      <c r="P12" s="27">
        <f t="shared" ref="P12:P28" ca="1" si="11">IFERROR(INDIRECT("'"&amp;$C$6&amp;"'!R"&amp;($B12+10)),"")</f>
        <v>3</v>
      </c>
      <c r="Q12" s="28">
        <f t="shared" ref="Q12:R28" ca="1" si="12">IFERROR((IF(M12=O12,M12,IF(M12&gt;O12,M12,O12))),"")</f>
        <v>3</v>
      </c>
      <c r="R12" s="28">
        <f t="shared" ca="1" si="12"/>
        <v>3</v>
      </c>
      <c r="S12" s="28">
        <f t="shared" ref="S12:T28" ca="1" si="13">O12+M12</f>
        <v>6</v>
      </c>
      <c r="T12" s="28">
        <f t="shared" ca="1" si="13"/>
        <v>6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0</v>
      </c>
      <c r="W12" s="27">
        <f ca="1">IF(OR($I$5="",ISBLANK($I$5)),"",IF($I$5=$C$5,E12,C12))</f>
        <v>1</v>
      </c>
    </row>
    <row r="13" spans="2:23" ht="15" customHeight="1" x14ac:dyDescent="0.3">
      <c r="B13" s="26">
        <v>3</v>
      </c>
      <c r="C13" s="27">
        <f t="shared" ca="1" si="0"/>
        <v>3</v>
      </c>
      <c r="D13" s="27">
        <f t="shared" ca="1" si="1"/>
        <v>3</v>
      </c>
      <c r="E13" s="27">
        <f t="shared" ca="1" si="2"/>
        <v>1</v>
      </c>
      <c r="F13" s="27">
        <f t="shared" ca="1" si="3"/>
        <v>1</v>
      </c>
      <c r="G13" s="28">
        <f t="shared" ca="1" si="4"/>
        <v>3</v>
      </c>
      <c r="H13" s="28">
        <f t="shared" ca="1" si="4"/>
        <v>3</v>
      </c>
      <c r="I13" s="27">
        <f t="shared" ca="1" si="5"/>
        <v>4</v>
      </c>
      <c r="J13" s="28">
        <f t="shared" ca="1" si="5"/>
        <v>4</v>
      </c>
      <c r="K13" s="27">
        <f t="shared" ca="1" si="6"/>
        <v>0</v>
      </c>
      <c r="L13" s="27">
        <f t="shared" ca="1" si="7"/>
        <v>2</v>
      </c>
      <c r="M13" s="27">
        <f t="shared" ca="1" si="8"/>
        <v>2</v>
      </c>
      <c r="N13" s="27">
        <f t="shared" ca="1" si="9"/>
        <v>2</v>
      </c>
      <c r="O13" s="27">
        <f t="shared" ca="1" si="10"/>
        <v>2</v>
      </c>
      <c r="P13" s="27">
        <f t="shared" ca="1" si="11"/>
        <v>2</v>
      </c>
      <c r="Q13" s="28">
        <f t="shared" ca="1" si="12"/>
        <v>2</v>
      </c>
      <c r="R13" s="28">
        <f t="shared" ca="1" si="12"/>
        <v>2</v>
      </c>
      <c r="S13" s="28">
        <f t="shared" ca="1" si="13"/>
        <v>4</v>
      </c>
      <c r="T13" s="28">
        <f t="shared" ca="1" si="13"/>
        <v>4</v>
      </c>
      <c r="U13" s="27">
        <f t="shared" ca="1" si="14"/>
        <v>0</v>
      </c>
      <c r="V13" s="27">
        <f t="shared" ca="1" si="15"/>
        <v>0</v>
      </c>
      <c r="W13" s="27">
        <f t="shared" ref="W13" ca="1" si="16">IF(OR($I$5="",ISBLANK($I$5)),"",IF($I$5=$C$5,C13,E13))</f>
        <v>1</v>
      </c>
    </row>
    <row r="14" spans="2:23" ht="15" customHeight="1" x14ac:dyDescent="0.3">
      <c r="B14" s="26">
        <v>4</v>
      </c>
      <c r="C14" s="27">
        <f t="shared" ca="1" si="0"/>
        <v>1</v>
      </c>
      <c r="D14" s="27">
        <f t="shared" ca="1" si="1"/>
        <v>1</v>
      </c>
      <c r="E14" s="27">
        <f t="shared" ca="1" si="2"/>
        <v>1</v>
      </c>
      <c r="F14" s="27">
        <f t="shared" ca="1" si="3"/>
        <v>1</v>
      </c>
      <c r="G14" s="28">
        <f t="shared" ca="1" si="4"/>
        <v>1</v>
      </c>
      <c r="H14" s="28">
        <f t="shared" ca="1" si="4"/>
        <v>1</v>
      </c>
      <c r="I14" s="27">
        <f t="shared" ca="1" si="5"/>
        <v>2</v>
      </c>
      <c r="J14" s="28">
        <f t="shared" ca="1" si="5"/>
        <v>2</v>
      </c>
      <c r="K14" s="27">
        <f t="shared" ca="1" si="6"/>
        <v>0</v>
      </c>
      <c r="L14" s="27">
        <f t="shared" ca="1" si="7"/>
        <v>0</v>
      </c>
      <c r="M14" s="27">
        <f t="shared" ca="1" si="8"/>
        <v>2</v>
      </c>
      <c r="N14" s="27">
        <f t="shared" ca="1" si="9"/>
        <v>2</v>
      </c>
      <c r="O14" s="27">
        <f t="shared" ca="1" si="10"/>
        <v>2</v>
      </c>
      <c r="P14" s="27">
        <f t="shared" ca="1" si="11"/>
        <v>2</v>
      </c>
      <c r="Q14" s="28">
        <f t="shared" ca="1" si="12"/>
        <v>2</v>
      </c>
      <c r="R14" s="28">
        <f t="shared" ca="1" si="12"/>
        <v>2</v>
      </c>
      <c r="S14" s="28">
        <f t="shared" ca="1" si="13"/>
        <v>4</v>
      </c>
      <c r="T14" s="28">
        <f t="shared" ca="1" si="13"/>
        <v>4</v>
      </c>
      <c r="U14" s="27">
        <f t="shared" ca="1" si="14"/>
        <v>0</v>
      </c>
      <c r="V14" s="27">
        <f t="shared" ca="1" si="15"/>
        <v>0</v>
      </c>
      <c r="W14" s="27">
        <f t="shared" ref="W14" ca="1" si="17">IF(OR($I$5="",ISBLANK($I$5)),"",IF($I$5=$C$5,E14,C14))</f>
        <v>1</v>
      </c>
    </row>
    <row r="15" spans="2:23" ht="15" customHeight="1" x14ac:dyDescent="0.3">
      <c r="B15" s="26">
        <v>5</v>
      </c>
      <c r="C15" s="27">
        <f t="shared" ca="1" si="0"/>
        <v>1</v>
      </c>
      <c r="D15" s="27">
        <f t="shared" ca="1" si="1"/>
        <v>1</v>
      </c>
      <c r="E15" s="27">
        <f t="shared" ca="1" si="2"/>
        <v>0</v>
      </c>
      <c r="F15" s="27">
        <f t="shared" ca="1" si="3"/>
        <v>-3</v>
      </c>
      <c r="G15" s="28">
        <f t="shared" ca="1" si="4"/>
        <v>1</v>
      </c>
      <c r="H15" s="28">
        <f t="shared" ca="1" si="4"/>
        <v>1</v>
      </c>
      <c r="I15" s="27">
        <f t="shared" ca="1" si="5"/>
        <v>1</v>
      </c>
      <c r="J15" s="28">
        <f t="shared" ca="1" si="5"/>
        <v>-2</v>
      </c>
      <c r="K15" s="27">
        <f t="shared" ca="1" si="6"/>
        <v>0</v>
      </c>
      <c r="L15" s="27">
        <f t="shared" ca="1" si="7"/>
        <v>1</v>
      </c>
      <c r="M15" s="27">
        <f t="shared" ca="1" si="8"/>
        <v>3</v>
      </c>
      <c r="N15" s="27">
        <f t="shared" ca="1" si="9"/>
        <v>3</v>
      </c>
      <c r="O15" s="27">
        <f t="shared" ca="1" si="10"/>
        <v>0</v>
      </c>
      <c r="P15" s="27">
        <f t="shared" ca="1" si="11"/>
        <v>-3</v>
      </c>
      <c r="Q15" s="28">
        <f t="shared" ca="1" si="12"/>
        <v>3</v>
      </c>
      <c r="R15" s="28">
        <f t="shared" ca="1" si="12"/>
        <v>3</v>
      </c>
      <c r="S15" s="28">
        <f t="shared" ca="1" si="13"/>
        <v>3</v>
      </c>
      <c r="T15" s="28">
        <f t="shared" ca="1" si="13"/>
        <v>0</v>
      </c>
      <c r="U15" s="27">
        <f t="shared" ca="1" si="14"/>
        <v>0</v>
      </c>
      <c r="V15" s="27">
        <f t="shared" ca="1" si="15"/>
        <v>3</v>
      </c>
      <c r="W15" s="27">
        <f t="shared" ref="W15" ca="1" si="18">IF(OR($I$5="",ISBLANK($I$5)),"",IF($I$5=$C$5,C15,E15))</f>
        <v>0</v>
      </c>
    </row>
    <row r="16" spans="2:23" ht="15" customHeight="1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1</v>
      </c>
      <c r="F16" s="27">
        <f t="shared" ca="1" si="3"/>
        <v>1</v>
      </c>
      <c r="G16" s="28">
        <f t="shared" ca="1" si="4"/>
        <v>2</v>
      </c>
      <c r="H16" s="28">
        <f t="shared" ca="1" si="4"/>
        <v>2</v>
      </c>
      <c r="I16" s="27">
        <f t="shared" ca="1" si="5"/>
        <v>3</v>
      </c>
      <c r="J16" s="28">
        <f t="shared" ca="1" si="5"/>
        <v>3</v>
      </c>
      <c r="K16" s="27">
        <f t="shared" ca="1" si="6"/>
        <v>0</v>
      </c>
      <c r="L16" s="27">
        <f t="shared" ca="1" si="7"/>
        <v>1</v>
      </c>
      <c r="M16" s="27">
        <f t="shared" ca="1" si="8"/>
        <v>2</v>
      </c>
      <c r="N16" s="27">
        <f t="shared" ca="1" si="9"/>
        <v>2</v>
      </c>
      <c r="O16" s="27">
        <f t="shared" ca="1" si="10"/>
        <v>3</v>
      </c>
      <c r="P16" s="27">
        <f t="shared" ca="1" si="11"/>
        <v>3</v>
      </c>
      <c r="Q16" s="28">
        <f t="shared" ca="1" si="12"/>
        <v>3</v>
      </c>
      <c r="R16" s="28">
        <f t="shared" ca="1" si="12"/>
        <v>3</v>
      </c>
      <c r="S16" s="28">
        <f t="shared" ca="1" si="13"/>
        <v>5</v>
      </c>
      <c r="T16" s="28">
        <f t="shared" ca="1" si="13"/>
        <v>5</v>
      </c>
      <c r="U16" s="27">
        <f t="shared" ca="1" si="14"/>
        <v>1</v>
      </c>
      <c r="V16" s="27">
        <f t="shared" ca="1" si="15"/>
        <v>0</v>
      </c>
      <c r="W16" s="27">
        <f t="shared" ref="W16" ca="1" si="19">IF(OR($I$5="",ISBLANK($I$5)),"",IF($I$5=$C$5,E16,C16))</f>
        <v>2</v>
      </c>
    </row>
    <row r="17" spans="2:23" ht="15" customHeight="1" x14ac:dyDescent="0.3">
      <c r="B17" s="26">
        <v>7</v>
      </c>
      <c r="C17" s="27">
        <f t="shared" ca="1" si="0"/>
        <v>1</v>
      </c>
      <c r="D17" s="27">
        <f t="shared" ca="1" si="1"/>
        <v>1</v>
      </c>
      <c r="E17" s="27">
        <f t="shared" ca="1" si="2"/>
        <v>2</v>
      </c>
      <c r="F17" s="27">
        <f t="shared" ca="1" si="3"/>
        <v>2</v>
      </c>
      <c r="G17" s="28">
        <f t="shared" ca="1" si="4"/>
        <v>2</v>
      </c>
      <c r="H17" s="28">
        <f t="shared" ca="1" si="4"/>
        <v>2</v>
      </c>
      <c r="I17" s="27">
        <f t="shared" ca="1" si="5"/>
        <v>3</v>
      </c>
      <c r="J17" s="28">
        <f t="shared" ca="1" si="5"/>
        <v>3</v>
      </c>
      <c r="K17" s="27">
        <f t="shared" ca="1" si="6"/>
        <v>1</v>
      </c>
      <c r="L17" s="27">
        <f t="shared" ca="1" si="7"/>
        <v>0</v>
      </c>
      <c r="M17" s="27">
        <f t="shared" ca="1" si="8"/>
        <v>2</v>
      </c>
      <c r="N17" s="27">
        <f t="shared" ca="1" si="9"/>
        <v>2</v>
      </c>
      <c r="O17" s="27">
        <f t="shared" ca="1" si="10"/>
        <v>0</v>
      </c>
      <c r="P17" s="27">
        <f t="shared" ca="1" si="11"/>
        <v>0</v>
      </c>
      <c r="Q17" s="28">
        <f t="shared" ca="1" si="12"/>
        <v>2</v>
      </c>
      <c r="R17" s="28">
        <f t="shared" ca="1" si="12"/>
        <v>2</v>
      </c>
      <c r="S17" s="28">
        <f t="shared" ca="1" si="13"/>
        <v>2</v>
      </c>
      <c r="T17" s="28">
        <f t="shared" ca="1" si="13"/>
        <v>2</v>
      </c>
      <c r="U17" s="27">
        <f t="shared" ca="1" si="14"/>
        <v>0</v>
      </c>
      <c r="V17" s="27">
        <f t="shared" ca="1" si="15"/>
        <v>2</v>
      </c>
      <c r="W17" s="27">
        <f t="shared" ref="W17" ca="1" si="20">IF(OR($I$5="",ISBLANK($I$5)),"",IF($I$5=$C$5,C17,E17))</f>
        <v>2</v>
      </c>
    </row>
    <row r="18" spans="2:23" ht="15" customHeight="1" x14ac:dyDescent="0.3">
      <c r="B18" s="26">
        <v>8</v>
      </c>
      <c r="C18" s="27">
        <f t="shared" ca="1" si="0"/>
        <v>3</v>
      </c>
      <c r="D18" s="27">
        <f t="shared" ca="1" si="1"/>
        <v>3</v>
      </c>
      <c r="E18" s="27">
        <f t="shared" ca="1" si="2"/>
        <v>2</v>
      </c>
      <c r="F18" s="27">
        <f t="shared" ca="1" si="3"/>
        <v>2</v>
      </c>
      <c r="G18" s="28">
        <f t="shared" ca="1" si="4"/>
        <v>3</v>
      </c>
      <c r="H18" s="28">
        <f t="shared" ca="1" si="4"/>
        <v>3</v>
      </c>
      <c r="I18" s="27">
        <f t="shared" ca="1" si="5"/>
        <v>5</v>
      </c>
      <c r="J18" s="28">
        <f t="shared" ca="1" si="5"/>
        <v>5</v>
      </c>
      <c r="K18" s="27">
        <f t="shared" ca="1" si="6"/>
        <v>0</v>
      </c>
      <c r="L18" s="27">
        <f t="shared" ca="1" si="7"/>
        <v>1</v>
      </c>
      <c r="M18" s="27">
        <f t="shared" ca="1" si="8"/>
        <v>3</v>
      </c>
      <c r="N18" s="27">
        <f t="shared" ca="1" si="9"/>
        <v>3</v>
      </c>
      <c r="O18" s="27">
        <f t="shared" ca="1" si="10"/>
        <v>3</v>
      </c>
      <c r="P18" s="27">
        <f t="shared" ca="1" si="11"/>
        <v>3</v>
      </c>
      <c r="Q18" s="28">
        <f t="shared" ca="1" si="12"/>
        <v>3</v>
      </c>
      <c r="R18" s="28">
        <f t="shared" ca="1" si="12"/>
        <v>3</v>
      </c>
      <c r="S18" s="28">
        <f t="shared" ca="1" si="13"/>
        <v>6</v>
      </c>
      <c r="T18" s="28">
        <f t="shared" ca="1" si="13"/>
        <v>6</v>
      </c>
      <c r="U18" s="27">
        <f t="shared" ca="1" si="14"/>
        <v>0</v>
      </c>
      <c r="V18" s="27">
        <f t="shared" ca="1" si="15"/>
        <v>0</v>
      </c>
      <c r="W18" s="27">
        <f t="shared" ref="W18" ca="1" si="21">IF(OR($I$5="",ISBLANK($I$5)),"",IF($I$5=$C$5,E18,C18))</f>
        <v>3</v>
      </c>
    </row>
    <row r="19" spans="2:23" ht="15" customHeight="1" x14ac:dyDescent="0.3">
      <c r="B19" s="26">
        <v>9</v>
      </c>
      <c r="C19" s="27">
        <f t="shared" ca="1" si="0"/>
        <v>1</v>
      </c>
      <c r="D19" s="27">
        <f t="shared" ca="1" si="1"/>
        <v>1</v>
      </c>
      <c r="E19" s="27">
        <f t="shared" ca="1" si="2"/>
        <v>0</v>
      </c>
      <c r="F19" s="27">
        <f t="shared" ca="1" si="3"/>
        <v>-1</v>
      </c>
      <c r="G19" s="28">
        <f t="shared" ca="1" si="4"/>
        <v>1</v>
      </c>
      <c r="H19" s="28">
        <f t="shared" ca="1" si="4"/>
        <v>1</v>
      </c>
      <c r="I19" s="27">
        <f t="shared" ca="1" si="5"/>
        <v>1</v>
      </c>
      <c r="J19" s="28">
        <f t="shared" ca="1" si="5"/>
        <v>0</v>
      </c>
      <c r="K19" s="27">
        <f t="shared" ca="1" si="6"/>
        <v>0</v>
      </c>
      <c r="L19" s="27">
        <f t="shared" ca="1" si="7"/>
        <v>1</v>
      </c>
      <c r="M19" s="27">
        <f t="shared" ca="1" si="8"/>
        <v>1</v>
      </c>
      <c r="N19" s="27">
        <f t="shared" ca="1" si="9"/>
        <v>1</v>
      </c>
      <c r="O19" s="27">
        <f t="shared" ca="1" si="10"/>
        <v>0</v>
      </c>
      <c r="P19" s="27">
        <f t="shared" ca="1" si="11"/>
        <v>-1</v>
      </c>
      <c r="Q19" s="28">
        <f t="shared" ca="1" si="12"/>
        <v>1</v>
      </c>
      <c r="R19" s="28">
        <f t="shared" ca="1" si="12"/>
        <v>1</v>
      </c>
      <c r="S19" s="28">
        <f t="shared" ca="1" si="13"/>
        <v>1</v>
      </c>
      <c r="T19" s="28">
        <f t="shared" ca="1" si="13"/>
        <v>0</v>
      </c>
      <c r="U19" s="27">
        <f t="shared" ca="1" si="14"/>
        <v>0</v>
      </c>
      <c r="V19" s="27">
        <f t="shared" ca="1" si="15"/>
        <v>1</v>
      </c>
      <c r="W19" s="27">
        <f t="shared" ref="W19" ca="1" si="22">IF(OR($I$5="",ISBLANK($I$5)),"",IF($I$5=$C$5,C19,E19))</f>
        <v>0</v>
      </c>
    </row>
    <row r="20" spans="2:23" ht="15" customHeight="1" x14ac:dyDescent="0.3">
      <c r="B20" s="26">
        <v>10</v>
      </c>
      <c r="C20" s="27">
        <f t="shared" ca="1" si="0"/>
        <v>2</v>
      </c>
      <c r="D20" s="27">
        <f t="shared" ca="1" si="1"/>
        <v>2</v>
      </c>
      <c r="E20" s="27">
        <f t="shared" ca="1" si="2"/>
        <v>0</v>
      </c>
      <c r="F20" s="27">
        <f t="shared" ca="1" si="3"/>
        <v>-1</v>
      </c>
      <c r="G20" s="28">
        <f t="shared" ca="1" si="4"/>
        <v>2</v>
      </c>
      <c r="H20" s="28">
        <f t="shared" ca="1" si="4"/>
        <v>2</v>
      </c>
      <c r="I20" s="27">
        <f t="shared" ca="1" si="5"/>
        <v>2</v>
      </c>
      <c r="J20" s="28">
        <f t="shared" ca="1" si="5"/>
        <v>1</v>
      </c>
      <c r="K20" s="27">
        <f t="shared" ca="1" si="6"/>
        <v>0</v>
      </c>
      <c r="L20" s="27">
        <f t="shared" ca="1" si="7"/>
        <v>2</v>
      </c>
      <c r="M20" s="27">
        <f t="shared" ca="1" si="8"/>
        <v>2</v>
      </c>
      <c r="N20" s="27">
        <f t="shared" ca="1" si="9"/>
        <v>2</v>
      </c>
      <c r="O20" s="27">
        <f t="shared" ca="1" si="10"/>
        <v>0</v>
      </c>
      <c r="P20" s="27">
        <f t="shared" ca="1" si="11"/>
        <v>-4</v>
      </c>
      <c r="Q20" s="28">
        <f t="shared" ca="1" si="12"/>
        <v>2</v>
      </c>
      <c r="R20" s="28">
        <f t="shared" ca="1" si="12"/>
        <v>2</v>
      </c>
      <c r="S20" s="28">
        <f t="shared" ca="1" si="13"/>
        <v>2</v>
      </c>
      <c r="T20" s="28">
        <f t="shared" ca="1" si="13"/>
        <v>-2</v>
      </c>
      <c r="U20" s="27">
        <f t="shared" ca="1" si="14"/>
        <v>0</v>
      </c>
      <c r="V20" s="27">
        <f t="shared" ca="1" si="15"/>
        <v>2</v>
      </c>
      <c r="W20" s="27">
        <f t="shared" ref="W20" ca="1" si="23">IF(OR($I$5="",ISBLANK($I$5)),"",IF($I$5=$C$5,E20,C20))</f>
        <v>2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0</v>
      </c>
      <c r="F21" s="27">
        <f t="shared" ca="1" si="3"/>
        <v>0</v>
      </c>
      <c r="G21" s="28">
        <f t="shared" ca="1" si="4"/>
        <v>1</v>
      </c>
      <c r="H21" s="28">
        <f t="shared" ca="1" si="4"/>
        <v>1</v>
      </c>
      <c r="I21" s="27">
        <f t="shared" ca="1" si="5"/>
        <v>1</v>
      </c>
      <c r="J21" s="28">
        <f t="shared" ca="1" si="5"/>
        <v>1</v>
      </c>
      <c r="K21" s="27">
        <f t="shared" ca="1" si="6"/>
        <v>0</v>
      </c>
      <c r="L21" s="27">
        <f t="shared" ca="1" si="7"/>
        <v>1</v>
      </c>
      <c r="M21" s="27">
        <f t="shared" ca="1" si="8"/>
        <v>2</v>
      </c>
      <c r="N21" s="27">
        <f t="shared" ca="1" si="9"/>
        <v>2</v>
      </c>
      <c r="O21" s="27">
        <f t="shared" ca="1" si="10"/>
        <v>3</v>
      </c>
      <c r="P21" s="27">
        <f t="shared" ca="1" si="11"/>
        <v>3</v>
      </c>
      <c r="Q21" s="28">
        <f t="shared" ca="1" si="12"/>
        <v>3</v>
      </c>
      <c r="R21" s="28">
        <f t="shared" ca="1" si="12"/>
        <v>3</v>
      </c>
      <c r="S21" s="28">
        <f t="shared" ca="1" si="13"/>
        <v>5</v>
      </c>
      <c r="T21" s="28">
        <f t="shared" ca="1" si="13"/>
        <v>5</v>
      </c>
      <c r="U21" s="27">
        <f t="shared" ca="1" si="14"/>
        <v>1</v>
      </c>
      <c r="V21" s="27">
        <f t="shared" ca="1" si="15"/>
        <v>0</v>
      </c>
      <c r="W21" s="27">
        <f t="shared" ref="W21" ca="1" si="24">IF(OR($I$5="",ISBLANK($I$5)),"",IF($I$5=$C$5,C21,E21))</f>
        <v>0</v>
      </c>
    </row>
    <row r="22" spans="2:23" ht="15" customHeight="1" x14ac:dyDescent="0.3">
      <c r="B22" s="26">
        <v>12</v>
      </c>
      <c r="C22" s="27">
        <f t="shared" ca="1" si="0"/>
        <v>2</v>
      </c>
      <c r="D22" s="27">
        <f t="shared" ca="1" si="1"/>
        <v>2</v>
      </c>
      <c r="E22" s="27">
        <f t="shared" ca="1" si="2"/>
        <v>4</v>
      </c>
      <c r="F22" s="27">
        <f t="shared" ca="1" si="3"/>
        <v>4</v>
      </c>
      <c r="G22" s="28">
        <f t="shared" ca="1" si="4"/>
        <v>4</v>
      </c>
      <c r="H22" s="28">
        <f t="shared" ca="1" si="4"/>
        <v>4</v>
      </c>
      <c r="I22" s="27">
        <f t="shared" ca="1" si="5"/>
        <v>6</v>
      </c>
      <c r="J22" s="28">
        <f t="shared" ca="1" si="5"/>
        <v>6</v>
      </c>
      <c r="K22" s="27">
        <f t="shared" ca="1" si="6"/>
        <v>2</v>
      </c>
      <c r="L22" s="27">
        <f t="shared" ca="1" si="7"/>
        <v>0</v>
      </c>
      <c r="M22" s="27">
        <f t="shared" ca="1" si="8"/>
        <v>2</v>
      </c>
      <c r="N22" s="27">
        <f t="shared" ca="1" si="9"/>
        <v>2</v>
      </c>
      <c r="O22" s="27">
        <f t="shared" ca="1" si="10"/>
        <v>2</v>
      </c>
      <c r="P22" s="27">
        <f t="shared" ca="1" si="11"/>
        <v>2</v>
      </c>
      <c r="Q22" s="28">
        <f t="shared" ca="1" si="12"/>
        <v>2</v>
      </c>
      <c r="R22" s="28">
        <f t="shared" ca="1" si="12"/>
        <v>2</v>
      </c>
      <c r="S22" s="28">
        <f t="shared" ca="1" si="13"/>
        <v>4</v>
      </c>
      <c r="T22" s="28">
        <f t="shared" ca="1" si="13"/>
        <v>4</v>
      </c>
      <c r="U22" s="27">
        <f t="shared" ca="1" si="14"/>
        <v>0</v>
      </c>
      <c r="V22" s="27">
        <f t="shared" ca="1" si="15"/>
        <v>0</v>
      </c>
      <c r="W22" s="27">
        <f t="shared" ref="W22" ca="1" si="25">IF(OR($I$5="",ISBLANK($I$5)),"",IF($I$5=$C$5,E22,C22))</f>
        <v>2</v>
      </c>
    </row>
    <row r="23" spans="2:23" ht="15" customHeight="1" x14ac:dyDescent="0.3">
      <c r="B23" s="26">
        <v>13</v>
      </c>
      <c r="C23" s="27">
        <f t="shared" ca="1" si="0"/>
        <v>1</v>
      </c>
      <c r="D23" s="27">
        <f t="shared" ca="1" si="1"/>
        <v>1</v>
      </c>
      <c r="E23" s="27">
        <f t="shared" ca="1" si="2"/>
        <v>2</v>
      </c>
      <c r="F23" s="27">
        <f t="shared" ca="1" si="3"/>
        <v>2</v>
      </c>
      <c r="G23" s="28">
        <f t="shared" ca="1" si="4"/>
        <v>2</v>
      </c>
      <c r="H23" s="28">
        <f t="shared" ca="1" si="4"/>
        <v>2</v>
      </c>
      <c r="I23" s="27">
        <f t="shared" ca="1" si="5"/>
        <v>3</v>
      </c>
      <c r="J23" s="28">
        <f t="shared" ca="1" si="5"/>
        <v>3</v>
      </c>
      <c r="K23" s="27">
        <f t="shared" ca="1" si="6"/>
        <v>1</v>
      </c>
      <c r="L23" s="27">
        <f t="shared" ca="1" si="7"/>
        <v>0</v>
      </c>
      <c r="M23" s="27">
        <f t="shared" ca="1" si="8"/>
        <v>2</v>
      </c>
      <c r="N23" s="27">
        <f t="shared" ca="1" si="9"/>
        <v>2</v>
      </c>
      <c r="O23" s="27">
        <f t="shared" ca="1" si="10"/>
        <v>3</v>
      </c>
      <c r="P23" s="27">
        <f t="shared" ca="1" si="11"/>
        <v>3</v>
      </c>
      <c r="Q23" s="28">
        <f t="shared" ca="1" si="12"/>
        <v>3</v>
      </c>
      <c r="R23" s="28">
        <f t="shared" ca="1" si="12"/>
        <v>3</v>
      </c>
      <c r="S23" s="28">
        <f t="shared" ca="1" si="13"/>
        <v>5</v>
      </c>
      <c r="T23" s="28">
        <f t="shared" ca="1" si="13"/>
        <v>5</v>
      </c>
      <c r="U23" s="27">
        <f t="shared" ca="1" si="14"/>
        <v>1</v>
      </c>
      <c r="V23" s="27">
        <f t="shared" ca="1" si="15"/>
        <v>0</v>
      </c>
      <c r="W23" s="27">
        <f t="shared" ref="W23" ca="1" si="26">IF(OR($I$5="",ISBLANK($I$5)),"",IF($I$5=$C$5,C23,E23))</f>
        <v>2</v>
      </c>
    </row>
    <row r="24" spans="2:23" ht="15" customHeight="1" x14ac:dyDescent="0.3">
      <c r="B24" s="26">
        <v>14</v>
      </c>
      <c r="C24" s="27">
        <f t="shared" ca="1" si="0"/>
        <v>4</v>
      </c>
      <c r="D24" s="27">
        <f t="shared" ca="1" si="1"/>
        <v>4</v>
      </c>
      <c r="E24" s="27">
        <f t="shared" ca="1" si="2"/>
        <v>2</v>
      </c>
      <c r="F24" s="27">
        <f t="shared" ca="1" si="3"/>
        <v>2</v>
      </c>
      <c r="G24" s="28">
        <f t="shared" ca="1" si="4"/>
        <v>4</v>
      </c>
      <c r="H24" s="28">
        <f t="shared" ca="1" si="4"/>
        <v>4</v>
      </c>
      <c r="I24" s="27">
        <f t="shared" ca="1" si="5"/>
        <v>6</v>
      </c>
      <c r="J24" s="28">
        <f t="shared" ca="1" si="5"/>
        <v>6</v>
      </c>
      <c r="K24" s="27">
        <f t="shared" ca="1" si="6"/>
        <v>0</v>
      </c>
      <c r="L24" s="27">
        <f t="shared" ca="1" si="7"/>
        <v>2</v>
      </c>
      <c r="M24" s="27">
        <f t="shared" ca="1" si="8"/>
        <v>2</v>
      </c>
      <c r="N24" s="27">
        <f t="shared" ca="1" si="9"/>
        <v>2</v>
      </c>
      <c r="O24" s="27">
        <f t="shared" ca="1" si="10"/>
        <v>2</v>
      </c>
      <c r="P24" s="27">
        <f t="shared" ca="1" si="11"/>
        <v>2</v>
      </c>
      <c r="Q24" s="28">
        <f t="shared" ca="1" si="12"/>
        <v>2</v>
      </c>
      <c r="R24" s="28">
        <f t="shared" ca="1" si="12"/>
        <v>2</v>
      </c>
      <c r="S24" s="28">
        <f t="shared" ca="1" si="13"/>
        <v>4</v>
      </c>
      <c r="T24" s="28">
        <f t="shared" ca="1" si="13"/>
        <v>4</v>
      </c>
      <c r="U24" s="27">
        <f t="shared" ca="1" si="14"/>
        <v>0</v>
      </c>
      <c r="V24" s="27">
        <f t="shared" ca="1" si="15"/>
        <v>0</v>
      </c>
      <c r="W24" s="27">
        <f t="shared" ref="W24" ca="1" si="27">IF(OR($I$5="",ISBLANK($I$5)),"",IF($I$5=$C$5,E24,C24))</f>
        <v>4</v>
      </c>
    </row>
    <row r="25" spans="2:23" ht="15" customHeight="1" x14ac:dyDescent="0.3">
      <c r="B25" s="26">
        <v>15</v>
      </c>
      <c r="C25" s="27">
        <f t="shared" ca="1" si="0"/>
        <v>0</v>
      </c>
      <c r="D25" s="27">
        <f t="shared" ca="1" si="1"/>
        <v>0</v>
      </c>
      <c r="E25" s="27">
        <f t="shared" ca="1" si="2"/>
        <v>2</v>
      </c>
      <c r="F25" s="27">
        <f t="shared" ca="1" si="3"/>
        <v>2</v>
      </c>
      <c r="G25" s="28">
        <f t="shared" ca="1" si="4"/>
        <v>2</v>
      </c>
      <c r="H25" s="28">
        <f t="shared" ca="1" si="4"/>
        <v>2</v>
      </c>
      <c r="I25" s="27">
        <f t="shared" ca="1" si="5"/>
        <v>2</v>
      </c>
      <c r="J25" s="28">
        <f t="shared" ca="1" si="5"/>
        <v>2</v>
      </c>
      <c r="K25" s="27">
        <f t="shared" ca="1" si="6"/>
        <v>2</v>
      </c>
      <c r="L25" s="27">
        <f t="shared" ca="1" si="7"/>
        <v>0</v>
      </c>
      <c r="M25" s="27">
        <f t="shared" ca="1" si="8"/>
        <v>1</v>
      </c>
      <c r="N25" s="27">
        <f t="shared" ca="1" si="9"/>
        <v>1</v>
      </c>
      <c r="O25" s="27">
        <f t="shared" ca="1" si="10"/>
        <v>0</v>
      </c>
      <c r="P25" s="27">
        <f t="shared" ca="1" si="11"/>
        <v>0</v>
      </c>
      <c r="Q25" s="28">
        <f t="shared" ca="1" si="12"/>
        <v>1</v>
      </c>
      <c r="R25" s="28">
        <f t="shared" ca="1" si="12"/>
        <v>1</v>
      </c>
      <c r="S25" s="28">
        <f t="shared" ca="1" si="13"/>
        <v>1</v>
      </c>
      <c r="T25" s="28">
        <f t="shared" ca="1" si="13"/>
        <v>1</v>
      </c>
      <c r="U25" s="27">
        <f t="shared" ca="1" si="14"/>
        <v>0</v>
      </c>
      <c r="V25" s="27">
        <f t="shared" ca="1" si="15"/>
        <v>1</v>
      </c>
      <c r="W25" s="27">
        <f t="shared" ref="W25" ca="1" si="28">IF(OR($I$5="",ISBLANK($I$5)),"",IF($I$5=$C$5,C25,E25))</f>
        <v>2</v>
      </c>
    </row>
    <row r="26" spans="2:23" ht="15" customHeight="1" x14ac:dyDescent="0.3">
      <c r="B26" s="26">
        <v>16</v>
      </c>
      <c r="C26" s="27">
        <f t="shared" ca="1" si="0"/>
        <v>2</v>
      </c>
      <c r="D26" s="27">
        <f t="shared" ca="1" si="1"/>
        <v>2</v>
      </c>
      <c r="E26" s="27">
        <f t="shared" ca="1" si="2"/>
        <v>2</v>
      </c>
      <c r="F26" s="27">
        <f t="shared" ca="1" si="3"/>
        <v>2</v>
      </c>
      <c r="G26" s="28">
        <f t="shared" ca="1" si="4"/>
        <v>2</v>
      </c>
      <c r="H26" s="28">
        <f t="shared" ca="1" si="4"/>
        <v>2</v>
      </c>
      <c r="I26" s="27">
        <f t="shared" ca="1" si="5"/>
        <v>4</v>
      </c>
      <c r="J26" s="28">
        <f t="shared" ca="1" si="5"/>
        <v>4</v>
      </c>
      <c r="K26" s="27">
        <f t="shared" ca="1" si="6"/>
        <v>0</v>
      </c>
      <c r="L26" s="27">
        <f t="shared" ca="1" si="7"/>
        <v>0</v>
      </c>
      <c r="M26" s="27">
        <f t="shared" ca="1" si="8"/>
        <v>2</v>
      </c>
      <c r="N26" s="27">
        <f t="shared" ca="1" si="9"/>
        <v>2</v>
      </c>
      <c r="O26" s="27">
        <f t="shared" ca="1" si="10"/>
        <v>3</v>
      </c>
      <c r="P26" s="27">
        <f t="shared" ca="1" si="11"/>
        <v>3</v>
      </c>
      <c r="Q26" s="28">
        <f t="shared" ca="1" si="12"/>
        <v>3</v>
      </c>
      <c r="R26" s="28">
        <f t="shared" ca="1" si="12"/>
        <v>3</v>
      </c>
      <c r="S26" s="28">
        <f t="shared" ca="1" si="13"/>
        <v>5</v>
      </c>
      <c r="T26" s="28">
        <f t="shared" ca="1" si="13"/>
        <v>5</v>
      </c>
      <c r="U26" s="27">
        <f t="shared" ca="1" si="14"/>
        <v>1</v>
      </c>
      <c r="V26" s="27">
        <f t="shared" ca="1" si="15"/>
        <v>0</v>
      </c>
      <c r="W26" s="27">
        <f t="shared" ref="W26" ca="1" si="29">IF(OR($I$5="",ISBLANK($I$5)),"",IF($I$5=$C$5,E26,C26))</f>
        <v>2</v>
      </c>
    </row>
    <row r="27" spans="2:23" ht="15" customHeight="1" x14ac:dyDescent="0.3">
      <c r="B27" s="26">
        <v>17</v>
      </c>
      <c r="C27" s="27">
        <f t="shared" ca="1" si="0"/>
        <v>1</v>
      </c>
      <c r="D27" s="27">
        <f t="shared" ca="1" si="1"/>
        <v>1</v>
      </c>
      <c r="E27" s="27">
        <f t="shared" ca="1" si="2"/>
        <v>0</v>
      </c>
      <c r="F27" s="27">
        <f t="shared" ca="1" si="3"/>
        <v>0</v>
      </c>
      <c r="G27" s="28">
        <f t="shared" ca="1" si="4"/>
        <v>1</v>
      </c>
      <c r="H27" s="28">
        <f t="shared" ca="1" si="4"/>
        <v>1</v>
      </c>
      <c r="I27" s="27">
        <f t="shared" ca="1" si="5"/>
        <v>1</v>
      </c>
      <c r="J27" s="28">
        <f t="shared" ca="1" si="5"/>
        <v>1</v>
      </c>
      <c r="K27" s="27">
        <f t="shared" ca="1" si="6"/>
        <v>0</v>
      </c>
      <c r="L27" s="27">
        <f t="shared" ca="1" si="7"/>
        <v>1</v>
      </c>
      <c r="M27" s="27">
        <f t="shared" ca="1" si="8"/>
        <v>1</v>
      </c>
      <c r="N27" s="27">
        <f t="shared" ca="1" si="9"/>
        <v>1</v>
      </c>
      <c r="O27" s="27">
        <f t="shared" ca="1" si="10"/>
        <v>0</v>
      </c>
      <c r="P27" s="27">
        <f t="shared" ca="1" si="11"/>
        <v>-4</v>
      </c>
      <c r="Q27" s="28">
        <f t="shared" ca="1" si="12"/>
        <v>1</v>
      </c>
      <c r="R27" s="28">
        <f t="shared" ca="1" si="12"/>
        <v>1</v>
      </c>
      <c r="S27" s="28">
        <f t="shared" ca="1" si="13"/>
        <v>1</v>
      </c>
      <c r="T27" s="28">
        <f t="shared" ca="1" si="13"/>
        <v>-3</v>
      </c>
      <c r="U27" s="27">
        <f t="shared" ca="1" si="14"/>
        <v>0</v>
      </c>
      <c r="V27" s="27">
        <f t="shared" ca="1" si="15"/>
        <v>1</v>
      </c>
      <c r="W27" s="27">
        <f t="shared" ref="W27" ca="1" si="30">IF(OR($I$5="",ISBLANK($I$5)),"",IF($I$5=$C$5,C27,E27))</f>
        <v>0</v>
      </c>
    </row>
    <row r="28" spans="2:23" ht="15" customHeight="1" x14ac:dyDescent="0.3">
      <c r="B28" s="29">
        <v>18</v>
      </c>
      <c r="C28" s="27">
        <f t="shared" ca="1" si="0"/>
        <v>0</v>
      </c>
      <c r="D28" s="27">
        <f t="shared" ca="1" si="1"/>
        <v>0</v>
      </c>
      <c r="E28" s="27">
        <f t="shared" ca="1" si="2"/>
        <v>0</v>
      </c>
      <c r="F28" s="27">
        <f t="shared" ca="1" si="3"/>
        <v>-3</v>
      </c>
      <c r="G28" s="28">
        <f t="shared" ca="1" si="4"/>
        <v>0</v>
      </c>
      <c r="H28" s="28">
        <f t="shared" ca="1" si="4"/>
        <v>0</v>
      </c>
      <c r="I28" s="27">
        <f t="shared" ca="1" si="5"/>
        <v>0</v>
      </c>
      <c r="J28" s="28">
        <f t="shared" ca="1" si="5"/>
        <v>-3</v>
      </c>
      <c r="K28" s="27">
        <f t="shared" ca="1" si="6"/>
        <v>0</v>
      </c>
      <c r="L28" s="27">
        <f t="shared" ca="1" si="7"/>
        <v>0</v>
      </c>
      <c r="M28" s="27">
        <f t="shared" ca="1" si="8"/>
        <v>1</v>
      </c>
      <c r="N28" s="27">
        <f t="shared" ca="1" si="9"/>
        <v>1</v>
      </c>
      <c r="O28" s="27">
        <f t="shared" ca="1" si="10"/>
        <v>1</v>
      </c>
      <c r="P28" s="27">
        <f t="shared" ca="1" si="11"/>
        <v>1</v>
      </c>
      <c r="Q28" s="28">
        <f t="shared" ca="1" si="12"/>
        <v>1</v>
      </c>
      <c r="R28" s="28">
        <f t="shared" ca="1" si="12"/>
        <v>1</v>
      </c>
      <c r="S28" s="28">
        <f t="shared" ca="1" si="13"/>
        <v>2</v>
      </c>
      <c r="T28" s="28">
        <f t="shared" ca="1" si="13"/>
        <v>2</v>
      </c>
      <c r="U28" s="27">
        <f t="shared" ca="1" si="14"/>
        <v>0</v>
      </c>
      <c r="V28" s="27">
        <f t="shared" ca="1" si="15"/>
        <v>0</v>
      </c>
      <c r="W28" s="27">
        <f t="shared" ref="W28" ca="1" si="31">IF(OR($I$5="",ISBLANK($I$5)),"",IF($I$5=$C$5,E28,C28))</f>
        <v>0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38</v>
      </c>
      <c r="H29" s="27"/>
      <c r="I29" s="27">
        <f ca="1">SUM(I11:I28)</f>
        <v>52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41</v>
      </c>
      <c r="R29" s="27"/>
      <c r="S29" s="27">
        <f ca="1">SUM(S11:S28)</f>
        <v>65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 codeName="Sheet57">
    <tabColor rgb="FF002060"/>
  </sheetPr>
  <dimension ref="A1:X30"/>
  <sheetViews>
    <sheetView zoomScale="90" zoomScaleNormal="90" workbookViewId="0">
      <selection activeCell="C7" sqref="C7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91" t="str">
        <f ca="1">MID(CELL("filename",B2),FIND("]",CELL("filename",B2))+1,255)</f>
        <v>The Ghoulfers</v>
      </c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3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97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Ball'!J4),"",'Pink Ball'!J4)</f>
        <v>Casper</v>
      </c>
      <c r="J5" s="241"/>
      <c r="K5" s="241"/>
      <c r="L5" s="241"/>
      <c r="M5" s="271"/>
      <c r="Q5" s="151">
        <f ca="1">IFERROR(SUM(G11:G28,Q11:Q28)-MAX(SUM(C11:C28,M11:M28),SUM(E11:E28,O11:O28)),0)</f>
        <v>16</v>
      </c>
      <c r="W5" s="151" t="e">
        <f ca="1">(IFERROR(INDIRECT("'"&amp;$C$5&amp;"'!G5"),"")+IFERROR(INDIRECT("'"&amp;$C$6&amp;"'!G5"),""))/2</f>
        <v>#VALUE!</v>
      </c>
    </row>
    <row r="6" spans="2:23" ht="15" customHeight="1" x14ac:dyDescent="0.3">
      <c r="B6" s="21" t="s">
        <v>35</v>
      </c>
      <c r="C6" s="270" t="s">
        <v>98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Casper's Score</v>
      </c>
      <c r="D9" s="260"/>
      <c r="E9" s="259" t="str">
        <f>IF(ISBLANK($C$6),"",$C$6&amp;"'s Score")</f>
        <v>Slimer's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(Casper)</v>
      </c>
      <c r="L9" s="263" t="str">
        <f>"Dead Weight Score ("&amp;$C$6&amp;")"</f>
        <v>Dead Weight Score (Slimer)</v>
      </c>
      <c r="M9" s="259" t="str">
        <f>IF(ISBLANK($C$5),"",$C$5&amp;"'s Score")</f>
        <v>Casper's Score</v>
      </c>
      <c r="N9" s="260"/>
      <c r="O9" s="259" t="str">
        <f>IF(ISBLANK($C$6),"",$C$6&amp;"'s Score")</f>
        <v>Slimer's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(Casper)</v>
      </c>
      <c r="V9" s="263" t="str">
        <f>"Dead Weight Score ("&amp;$C$6&amp;")"</f>
        <v>Dead Weight Score (Slimer)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0</v>
      </c>
      <c r="D11" s="27">
        <f ca="1">IFERROR(INDIRECT("'"&amp;$C$5&amp;"'!H"&amp;($B11+10)),"")</f>
        <v>0</v>
      </c>
      <c r="E11" s="27">
        <f ca="1">IFERROR(INDIRECT("'"&amp;$C$6&amp;"'!G"&amp;($B11+10)),"")</f>
        <v>3</v>
      </c>
      <c r="F11" s="27">
        <f ca="1">IFERROR(INDIRECT("'"&amp;$C$6&amp;"'!H"&amp;($B11+10)),"")</f>
        <v>3</v>
      </c>
      <c r="G11" s="28">
        <f ca="1">IFERROR((IF(C11=E11,C11,IF(C11&gt;E11,C11,E11))),"")</f>
        <v>3</v>
      </c>
      <c r="H11" s="28">
        <f ca="1">IFERROR((IF(D11=F11,D11,IF(D11&gt;F11,D11,F11))),"")</f>
        <v>3</v>
      </c>
      <c r="I11" s="28">
        <f ca="1">E11+C11</f>
        <v>3</v>
      </c>
      <c r="J11" s="28">
        <f ca="1">F11+D11</f>
        <v>3</v>
      </c>
      <c r="K11" s="27">
        <f ca="1">IF(AND(C11="",E11=""),"",IF(C11&lt;E11,E11-C11,0))</f>
        <v>3</v>
      </c>
      <c r="L11" s="27">
        <f ca="1">IF(AND(C11="",E11=""),"",IF(C11&gt;E11,C11-E11,0))</f>
        <v>0</v>
      </c>
      <c r="M11" s="27">
        <f ca="1">IFERROR(INDIRECT("'"&amp;$C$5&amp;"'!Q"&amp;($B11+10)),"")</f>
        <v>1</v>
      </c>
      <c r="N11" s="27">
        <f ca="1">IFERROR(INDIRECT("'"&amp;$C$5&amp;"'!R"&amp;($B11+10)),"")</f>
        <v>1</v>
      </c>
      <c r="O11" s="27">
        <f ca="1">IFERROR(INDIRECT("'"&amp;$C$6&amp;"'!Q"&amp;($B11+10)),"")</f>
        <v>1</v>
      </c>
      <c r="P11" s="27">
        <f ca="1">IFERROR(INDIRECT("'"&amp;$C$6&amp;"'!R"&amp;($B11+10)),"")</f>
        <v>1</v>
      </c>
      <c r="Q11" s="28">
        <f ca="1">IFERROR((IF(M11=O11,M11,IF(M11&gt;O11,M11,O11))),"")</f>
        <v>1</v>
      </c>
      <c r="R11" s="28">
        <f ca="1">IFERROR((IF(N11=P11,N11,IF(N11&gt;P11,N11,P11))),"")</f>
        <v>1</v>
      </c>
      <c r="S11" s="28">
        <f ca="1">O11+M11</f>
        <v>2</v>
      </c>
      <c r="T11" s="28">
        <f ca="1">P11+N11</f>
        <v>2</v>
      </c>
      <c r="U11" s="27">
        <f ca="1">IF(AND(M11="",O11=""),"",IF(M11&lt;O11,O11-M11,0))</f>
        <v>0</v>
      </c>
      <c r="V11" s="27">
        <f ca="1">IF(AND(M11="",O11=""),"",IF(M11&gt;O11,M11-O11,0))</f>
        <v>0</v>
      </c>
      <c r="W11" s="27">
        <f ca="1">IF(OR($I$5="",ISBLANK($I$5)),"",IF($I$5=$C$5,C11,E11))</f>
        <v>0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4</v>
      </c>
      <c r="D12" s="27">
        <f t="shared" ref="D12:D28" ca="1" si="1">IFERROR(INDIRECT("'"&amp;$C$5&amp;"'!H"&amp;($B12+10)),"")</f>
        <v>4</v>
      </c>
      <c r="E12" s="27">
        <f t="shared" ref="E12:E28" ca="1" si="2">IFERROR(INDIRECT("'"&amp;$C$6&amp;"'!G"&amp;($B12+10)),"")</f>
        <v>2</v>
      </c>
      <c r="F12" s="27">
        <f t="shared" ref="F12:F28" ca="1" si="3">IFERROR(INDIRECT("'"&amp;$C$6&amp;"'!H"&amp;($B12+10)),"")</f>
        <v>2</v>
      </c>
      <c r="G12" s="28">
        <f t="shared" ref="G12:H28" ca="1" si="4">IFERROR((IF(C12=E12,C12,IF(C12&gt;E12,C12,E12))),"")</f>
        <v>4</v>
      </c>
      <c r="H12" s="28">
        <f t="shared" ca="1" si="4"/>
        <v>4</v>
      </c>
      <c r="I12" s="27">
        <f t="shared" ref="I12:J28" ca="1" si="5">E12+C12</f>
        <v>6</v>
      </c>
      <c r="J12" s="28">
        <f t="shared" ca="1" si="5"/>
        <v>6</v>
      </c>
      <c r="K12" s="27">
        <f t="shared" ref="K12:K28" ca="1" si="6">IF(AND(C12="",E12=""),"",IF(C12&lt;E12,E12-C12,0))</f>
        <v>0</v>
      </c>
      <c r="L12" s="27">
        <f t="shared" ref="L12:L28" ca="1" si="7">IF(AND(C12="",E12=""),"",IF(C12&gt;E12,C12-E12,0))</f>
        <v>2</v>
      </c>
      <c r="M12" s="27">
        <f t="shared" ref="M12:M28" ca="1" si="8">IFERROR(INDIRECT("'"&amp;$C$5&amp;"'!Q"&amp;($B12+10)),"")</f>
        <v>3</v>
      </c>
      <c r="N12" s="27">
        <f t="shared" ref="N12:N28" ca="1" si="9">IFERROR(INDIRECT("'"&amp;$C$5&amp;"'!R"&amp;($B12+10)),"")</f>
        <v>3</v>
      </c>
      <c r="O12" s="27">
        <f t="shared" ref="O12:O28" ca="1" si="10">IFERROR(INDIRECT("'"&amp;$C$6&amp;"'!Q"&amp;($B12+10)),"")</f>
        <v>1</v>
      </c>
      <c r="P12" s="27">
        <f t="shared" ref="P12:P28" ca="1" si="11">IFERROR(INDIRECT("'"&amp;$C$6&amp;"'!R"&amp;($B12+10)),"")</f>
        <v>1</v>
      </c>
      <c r="Q12" s="28">
        <f t="shared" ref="Q12:R28" ca="1" si="12">IFERROR((IF(M12=O12,M12,IF(M12&gt;O12,M12,O12))),"")</f>
        <v>3</v>
      </c>
      <c r="R12" s="28">
        <f t="shared" ca="1" si="12"/>
        <v>3</v>
      </c>
      <c r="S12" s="28">
        <f t="shared" ref="S12:T28" ca="1" si="13">O12+M12</f>
        <v>4</v>
      </c>
      <c r="T12" s="28">
        <f t="shared" ca="1" si="13"/>
        <v>4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2</v>
      </c>
      <c r="W12" s="27">
        <f ca="1">IF(OR($I$5="",ISBLANK($I$5)),"",IF($I$5=$C$5,E12,C12))</f>
        <v>2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3</v>
      </c>
      <c r="F13" s="27">
        <f t="shared" ca="1" si="3"/>
        <v>3</v>
      </c>
      <c r="G13" s="28">
        <f t="shared" ca="1" si="4"/>
        <v>3</v>
      </c>
      <c r="H13" s="28">
        <f t="shared" ca="1" si="4"/>
        <v>3</v>
      </c>
      <c r="I13" s="27">
        <f t="shared" ca="1" si="5"/>
        <v>5</v>
      </c>
      <c r="J13" s="28">
        <f t="shared" ca="1" si="5"/>
        <v>5</v>
      </c>
      <c r="K13" s="27">
        <f t="shared" ca="1" si="6"/>
        <v>1</v>
      </c>
      <c r="L13" s="27">
        <f t="shared" ca="1" si="7"/>
        <v>0</v>
      </c>
      <c r="M13" s="27">
        <f t="shared" ca="1" si="8"/>
        <v>1</v>
      </c>
      <c r="N13" s="27">
        <f t="shared" ca="1" si="9"/>
        <v>1</v>
      </c>
      <c r="O13" s="27">
        <f t="shared" ca="1" si="10"/>
        <v>3</v>
      </c>
      <c r="P13" s="27">
        <f t="shared" ca="1" si="11"/>
        <v>3</v>
      </c>
      <c r="Q13" s="28">
        <f t="shared" ca="1" si="12"/>
        <v>3</v>
      </c>
      <c r="R13" s="28">
        <f t="shared" ca="1" si="12"/>
        <v>3</v>
      </c>
      <c r="S13" s="28">
        <f t="shared" ca="1" si="13"/>
        <v>4</v>
      </c>
      <c r="T13" s="28">
        <f t="shared" ca="1" si="13"/>
        <v>4</v>
      </c>
      <c r="U13" s="27">
        <f t="shared" ca="1" si="14"/>
        <v>2</v>
      </c>
      <c r="V13" s="27">
        <f t="shared" ca="1" si="15"/>
        <v>0</v>
      </c>
      <c r="W13" s="27">
        <f t="shared" ref="W13" ca="1" si="16">IF(OR($I$5="",ISBLANK($I$5)),"",IF($I$5=$C$5,C13,E13))</f>
        <v>2</v>
      </c>
    </row>
    <row r="14" spans="2:23" ht="15" customHeight="1" x14ac:dyDescent="0.3">
      <c r="B14" s="26">
        <v>4</v>
      </c>
      <c r="C14" s="27">
        <f t="shared" ca="1" si="0"/>
        <v>2</v>
      </c>
      <c r="D14" s="27">
        <f t="shared" ca="1" si="1"/>
        <v>2</v>
      </c>
      <c r="E14" s="27">
        <f t="shared" ca="1" si="2"/>
        <v>0</v>
      </c>
      <c r="F14" s="27">
        <f t="shared" ca="1" si="3"/>
        <v>0</v>
      </c>
      <c r="G14" s="28">
        <f t="shared" ca="1" si="4"/>
        <v>2</v>
      </c>
      <c r="H14" s="28">
        <f t="shared" ca="1" si="4"/>
        <v>2</v>
      </c>
      <c r="I14" s="27">
        <f t="shared" ca="1" si="5"/>
        <v>2</v>
      </c>
      <c r="J14" s="28">
        <f t="shared" ca="1" si="5"/>
        <v>2</v>
      </c>
      <c r="K14" s="27">
        <f t="shared" ca="1" si="6"/>
        <v>0</v>
      </c>
      <c r="L14" s="27">
        <f t="shared" ca="1" si="7"/>
        <v>2</v>
      </c>
      <c r="M14" s="27">
        <f t="shared" ca="1" si="8"/>
        <v>3</v>
      </c>
      <c r="N14" s="27">
        <f t="shared" ca="1" si="9"/>
        <v>3</v>
      </c>
      <c r="O14" s="27">
        <f t="shared" ca="1" si="10"/>
        <v>1</v>
      </c>
      <c r="P14" s="27">
        <f t="shared" ca="1" si="11"/>
        <v>1</v>
      </c>
      <c r="Q14" s="28">
        <f t="shared" ca="1" si="12"/>
        <v>3</v>
      </c>
      <c r="R14" s="28">
        <f t="shared" ca="1" si="12"/>
        <v>3</v>
      </c>
      <c r="S14" s="28">
        <f t="shared" ca="1" si="13"/>
        <v>4</v>
      </c>
      <c r="T14" s="28">
        <f t="shared" ca="1" si="13"/>
        <v>4</v>
      </c>
      <c r="U14" s="27">
        <f t="shared" ca="1" si="14"/>
        <v>0</v>
      </c>
      <c r="V14" s="27">
        <f t="shared" ca="1" si="15"/>
        <v>2</v>
      </c>
      <c r="W14" s="27">
        <f t="shared" ref="W14" ca="1" si="17">IF(OR($I$5="",ISBLANK($I$5)),"",IF($I$5=$C$5,E14,C14))</f>
        <v>0</v>
      </c>
    </row>
    <row r="15" spans="2:23" ht="15" customHeight="1" x14ac:dyDescent="0.3">
      <c r="B15" s="26">
        <v>5</v>
      </c>
      <c r="C15" s="27">
        <f t="shared" ca="1" si="0"/>
        <v>3</v>
      </c>
      <c r="D15" s="27">
        <f t="shared" ca="1" si="1"/>
        <v>3</v>
      </c>
      <c r="E15" s="27">
        <f t="shared" ca="1" si="2"/>
        <v>2</v>
      </c>
      <c r="F15" s="27">
        <f t="shared" ca="1" si="3"/>
        <v>2</v>
      </c>
      <c r="G15" s="28">
        <f t="shared" ca="1" si="4"/>
        <v>3</v>
      </c>
      <c r="H15" s="28">
        <f t="shared" ca="1" si="4"/>
        <v>3</v>
      </c>
      <c r="I15" s="27">
        <f t="shared" ca="1" si="5"/>
        <v>5</v>
      </c>
      <c r="J15" s="28">
        <f t="shared" ca="1" si="5"/>
        <v>5</v>
      </c>
      <c r="K15" s="27">
        <f t="shared" ca="1" si="6"/>
        <v>0</v>
      </c>
      <c r="L15" s="27">
        <f t="shared" ca="1" si="7"/>
        <v>1</v>
      </c>
      <c r="M15" s="27">
        <f t="shared" ca="1" si="8"/>
        <v>0</v>
      </c>
      <c r="N15" s="27">
        <f t="shared" ca="1" si="9"/>
        <v>0</v>
      </c>
      <c r="O15" s="27">
        <f t="shared" ca="1" si="10"/>
        <v>1</v>
      </c>
      <c r="P15" s="27">
        <f t="shared" ca="1" si="11"/>
        <v>1</v>
      </c>
      <c r="Q15" s="28">
        <f t="shared" ca="1" si="12"/>
        <v>1</v>
      </c>
      <c r="R15" s="28">
        <f t="shared" ca="1" si="12"/>
        <v>1</v>
      </c>
      <c r="S15" s="28">
        <f t="shared" ca="1" si="13"/>
        <v>1</v>
      </c>
      <c r="T15" s="28">
        <f t="shared" ca="1" si="13"/>
        <v>1</v>
      </c>
      <c r="U15" s="27">
        <f t="shared" ca="1" si="14"/>
        <v>1</v>
      </c>
      <c r="V15" s="27">
        <f t="shared" ca="1" si="15"/>
        <v>0</v>
      </c>
      <c r="W15" s="27">
        <f t="shared" ref="W15" ca="1" si="18">IF(OR($I$5="",ISBLANK($I$5)),"",IF($I$5=$C$5,C15,E15))</f>
        <v>3</v>
      </c>
    </row>
    <row r="16" spans="2:23" ht="15" customHeight="1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1</v>
      </c>
      <c r="F16" s="27">
        <f t="shared" ca="1" si="3"/>
        <v>1</v>
      </c>
      <c r="G16" s="28">
        <f t="shared" ca="1" si="4"/>
        <v>2</v>
      </c>
      <c r="H16" s="28">
        <f t="shared" ca="1" si="4"/>
        <v>2</v>
      </c>
      <c r="I16" s="27">
        <f t="shared" ca="1" si="5"/>
        <v>3</v>
      </c>
      <c r="J16" s="28">
        <f t="shared" ca="1" si="5"/>
        <v>3</v>
      </c>
      <c r="K16" s="27">
        <f t="shared" ca="1" si="6"/>
        <v>0</v>
      </c>
      <c r="L16" s="27">
        <f t="shared" ca="1" si="7"/>
        <v>1</v>
      </c>
      <c r="M16" s="27">
        <f t="shared" ca="1" si="8"/>
        <v>1</v>
      </c>
      <c r="N16" s="27">
        <f t="shared" ca="1" si="9"/>
        <v>1</v>
      </c>
      <c r="O16" s="27">
        <f t="shared" ca="1" si="10"/>
        <v>0</v>
      </c>
      <c r="P16" s="27">
        <f t="shared" ca="1" si="11"/>
        <v>0</v>
      </c>
      <c r="Q16" s="28">
        <f t="shared" ca="1" si="12"/>
        <v>1</v>
      </c>
      <c r="R16" s="28">
        <f t="shared" ca="1" si="12"/>
        <v>1</v>
      </c>
      <c r="S16" s="28">
        <f t="shared" ca="1" si="13"/>
        <v>1</v>
      </c>
      <c r="T16" s="28">
        <f t="shared" ca="1" si="13"/>
        <v>1</v>
      </c>
      <c r="U16" s="27">
        <f t="shared" ca="1" si="14"/>
        <v>0</v>
      </c>
      <c r="V16" s="27">
        <f t="shared" ca="1" si="15"/>
        <v>1</v>
      </c>
      <c r="W16" s="27">
        <f t="shared" ref="W16" ca="1" si="19">IF(OR($I$5="",ISBLANK($I$5)),"",IF($I$5=$C$5,E16,C16))</f>
        <v>1</v>
      </c>
    </row>
    <row r="17" spans="2:23" ht="15" customHeight="1" x14ac:dyDescent="0.3">
      <c r="B17" s="26">
        <v>7</v>
      </c>
      <c r="C17" s="27">
        <f t="shared" ca="1" si="0"/>
        <v>1</v>
      </c>
      <c r="D17" s="27">
        <f t="shared" ca="1" si="1"/>
        <v>1</v>
      </c>
      <c r="E17" s="27">
        <f t="shared" ca="1" si="2"/>
        <v>3</v>
      </c>
      <c r="F17" s="27">
        <f t="shared" ca="1" si="3"/>
        <v>3</v>
      </c>
      <c r="G17" s="28">
        <f t="shared" ca="1" si="4"/>
        <v>3</v>
      </c>
      <c r="H17" s="28">
        <f t="shared" ca="1" si="4"/>
        <v>3</v>
      </c>
      <c r="I17" s="27">
        <f t="shared" ca="1" si="5"/>
        <v>4</v>
      </c>
      <c r="J17" s="28">
        <f t="shared" ca="1" si="5"/>
        <v>4</v>
      </c>
      <c r="K17" s="27">
        <f t="shared" ca="1" si="6"/>
        <v>2</v>
      </c>
      <c r="L17" s="27">
        <f t="shared" ca="1" si="7"/>
        <v>0</v>
      </c>
      <c r="M17" s="27">
        <f t="shared" ca="1" si="8"/>
        <v>2</v>
      </c>
      <c r="N17" s="27">
        <f t="shared" ca="1" si="9"/>
        <v>2</v>
      </c>
      <c r="O17" s="27">
        <f t="shared" ca="1" si="10"/>
        <v>4</v>
      </c>
      <c r="P17" s="27">
        <f t="shared" ca="1" si="11"/>
        <v>4</v>
      </c>
      <c r="Q17" s="28">
        <f t="shared" ca="1" si="12"/>
        <v>4</v>
      </c>
      <c r="R17" s="28">
        <f t="shared" ca="1" si="12"/>
        <v>4</v>
      </c>
      <c r="S17" s="28">
        <f t="shared" ca="1" si="13"/>
        <v>6</v>
      </c>
      <c r="T17" s="28">
        <f t="shared" ca="1" si="13"/>
        <v>6</v>
      </c>
      <c r="U17" s="27">
        <f t="shared" ca="1" si="14"/>
        <v>2</v>
      </c>
      <c r="V17" s="27">
        <f t="shared" ca="1" si="15"/>
        <v>0</v>
      </c>
      <c r="W17" s="27">
        <f t="shared" ref="W17" ca="1" si="20">IF(OR($I$5="",ISBLANK($I$5)),"",IF($I$5=$C$5,C17,E17))</f>
        <v>1</v>
      </c>
    </row>
    <row r="18" spans="2:23" ht="15" customHeight="1" x14ac:dyDescent="0.3">
      <c r="B18" s="26">
        <v>8</v>
      </c>
      <c r="C18" s="27">
        <f t="shared" ca="1" si="0"/>
        <v>2</v>
      </c>
      <c r="D18" s="27">
        <f t="shared" ca="1" si="1"/>
        <v>2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4</v>
      </c>
      <c r="J18" s="28">
        <f t="shared" ca="1" si="5"/>
        <v>4</v>
      </c>
      <c r="K18" s="27">
        <f t="shared" ca="1" si="6"/>
        <v>0</v>
      </c>
      <c r="L18" s="27">
        <f t="shared" ca="1" si="7"/>
        <v>0</v>
      </c>
      <c r="M18" s="27">
        <f t="shared" ca="1" si="8"/>
        <v>3</v>
      </c>
      <c r="N18" s="27">
        <f t="shared" ca="1" si="9"/>
        <v>3</v>
      </c>
      <c r="O18" s="27">
        <f t="shared" ca="1" si="10"/>
        <v>2</v>
      </c>
      <c r="P18" s="27">
        <f t="shared" ca="1" si="11"/>
        <v>2</v>
      </c>
      <c r="Q18" s="28">
        <f t="shared" ca="1" si="12"/>
        <v>3</v>
      </c>
      <c r="R18" s="28">
        <f t="shared" ca="1" si="12"/>
        <v>3</v>
      </c>
      <c r="S18" s="28">
        <f t="shared" ca="1" si="13"/>
        <v>5</v>
      </c>
      <c r="T18" s="28">
        <f t="shared" ca="1" si="13"/>
        <v>5</v>
      </c>
      <c r="U18" s="27">
        <f t="shared" ca="1" si="14"/>
        <v>0</v>
      </c>
      <c r="V18" s="27">
        <f t="shared" ca="1" si="15"/>
        <v>1</v>
      </c>
      <c r="W18" s="27">
        <f t="shared" ref="W18" ca="1" si="21">IF(OR($I$5="",ISBLANK($I$5)),"",IF($I$5=$C$5,E18,C18))</f>
        <v>2</v>
      </c>
    </row>
    <row r="19" spans="2:23" ht="15" customHeight="1" x14ac:dyDescent="0.3">
      <c r="B19" s="26">
        <v>9</v>
      </c>
      <c r="C19" s="27">
        <f t="shared" ca="1" si="0"/>
        <v>2</v>
      </c>
      <c r="D19" s="27">
        <f t="shared" ca="1" si="1"/>
        <v>2</v>
      </c>
      <c r="E19" s="27">
        <f t="shared" ca="1" si="2"/>
        <v>0</v>
      </c>
      <c r="F19" s="27">
        <f t="shared" ca="1" si="3"/>
        <v>-2</v>
      </c>
      <c r="G19" s="28">
        <f t="shared" ca="1" si="4"/>
        <v>2</v>
      </c>
      <c r="H19" s="28">
        <f t="shared" ca="1" si="4"/>
        <v>2</v>
      </c>
      <c r="I19" s="27">
        <f t="shared" ca="1" si="5"/>
        <v>2</v>
      </c>
      <c r="J19" s="28">
        <f t="shared" ca="1" si="5"/>
        <v>0</v>
      </c>
      <c r="K19" s="27">
        <f t="shared" ca="1" si="6"/>
        <v>0</v>
      </c>
      <c r="L19" s="27">
        <f t="shared" ca="1" si="7"/>
        <v>2</v>
      </c>
      <c r="M19" s="27">
        <f t="shared" ca="1" si="8"/>
        <v>1</v>
      </c>
      <c r="N19" s="27">
        <f t="shared" ca="1" si="9"/>
        <v>1</v>
      </c>
      <c r="O19" s="27">
        <f t="shared" ca="1" si="10"/>
        <v>0</v>
      </c>
      <c r="P19" s="27">
        <f t="shared" ca="1" si="11"/>
        <v>0</v>
      </c>
      <c r="Q19" s="28">
        <f t="shared" ca="1" si="12"/>
        <v>1</v>
      </c>
      <c r="R19" s="28">
        <f t="shared" ca="1" si="12"/>
        <v>1</v>
      </c>
      <c r="S19" s="28">
        <f t="shared" ca="1" si="13"/>
        <v>1</v>
      </c>
      <c r="T19" s="28">
        <f t="shared" ca="1" si="13"/>
        <v>1</v>
      </c>
      <c r="U19" s="27">
        <f t="shared" ca="1" si="14"/>
        <v>0</v>
      </c>
      <c r="V19" s="27">
        <f t="shared" ca="1" si="15"/>
        <v>1</v>
      </c>
      <c r="W19" s="27">
        <f t="shared" ref="W19" ca="1" si="22">IF(OR($I$5="",ISBLANK($I$5)),"",IF($I$5=$C$5,C19,E19))</f>
        <v>2</v>
      </c>
    </row>
    <row r="20" spans="2:23" ht="15" customHeight="1" x14ac:dyDescent="0.3">
      <c r="B20" s="26">
        <v>10</v>
      </c>
      <c r="C20" s="27">
        <f t="shared" ca="1" si="0"/>
        <v>0</v>
      </c>
      <c r="D20" s="27">
        <f t="shared" ca="1" si="1"/>
        <v>-2</v>
      </c>
      <c r="E20" s="27">
        <f t="shared" ca="1" si="2"/>
        <v>0</v>
      </c>
      <c r="F20" s="27">
        <f t="shared" ca="1" si="3"/>
        <v>-1</v>
      </c>
      <c r="G20" s="28">
        <f t="shared" ca="1" si="4"/>
        <v>0</v>
      </c>
      <c r="H20" s="28">
        <f t="shared" ca="1" si="4"/>
        <v>-1</v>
      </c>
      <c r="I20" s="27">
        <f t="shared" ca="1" si="5"/>
        <v>0</v>
      </c>
      <c r="J20" s="28">
        <f t="shared" ca="1" si="5"/>
        <v>-3</v>
      </c>
      <c r="K20" s="27">
        <f t="shared" ca="1" si="6"/>
        <v>0</v>
      </c>
      <c r="L20" s="27">
        <f t="shared" ca="1" si="7"/>
        <v>0</v>
      </c>
      <c r="M20" s="27">
        <f t="shared" ca="1" si="8"/>
        <v>1</v>
      </c>
      <c r="N20" s="27">
        <f t="shared" ca="1" si="9"/>
        <v>1</v>
      </c>
      <c r="O20" s="27">
        <f t="shared" ca="1" si="10"/>
        <v>0</v>
      </c>
      <c r="P20" s="27">
        <f t="shared" ca="1" si="11"/>
        <v>-1</v>
      </c>
      <c r="Q20" s="28">
        <f t="shared" ca="1" si="12"/>
        <v>1</v>
      </c>
      <c r="R20" s="28">
        <f t="shared" ca="1" si="12"/>
        <v>1</v>
      </c>
      <c r="S20" s="28">
        <f t="shared" ca="1" si="13"/>
        <v>1</v>
      </c>
      <c r="T20" s="28">
        <f t="shared" ca="1" si="13"/>
        <v>0</v>
      </c>
      <c r="U20" s="27">
        <f t="shared" ca="1" si="14"/>
        <v>0</v>
      </c>
      <c r="V20" s="27">
        <f t="shared" ca="1" si="15"/>
        <v>1</v>
      </c>
      <c r="W20" s="27">
        <f t="shared" ref="W20" ca="1" si="23">IF(OR($I$5="",ISBLANK($I$5)),"",IF($I$5=$C$5,E20,C20))</f>
        <v>0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1</v>
      </c>
      <c r="F21" s="27">
        <f t="shared" ca="1" si="3"/>
        <v>1</v>
      </c>
      <c r="G21" s="28">
        <f t="shared" ca="1" si="4"/>
        <v>1</v>
      </c>
      <c r="H21" s="28">
        <f t="shared" ca="1" si="4"/>
        <v>1</v>
      </c>
      <c r="I21" s="27">
        <f t="shared" ca="1" si="5"/>
        <v>2</v>
      </c>
      <c r="J21" s="28">
        <f t="shared" ca="1" si="5"/>
        <v>2</v>
      </c>
      <c r="K21" s="27">
        <f t="shared" ca="1" si="6"/>
        <v>0</v>
      </c>
      <c r="L21" s="27">
        <f t="shared" ca="1" si="7"/>
        <v>0</v>
      </c>
      <c r="M21" s="27">
        <f t="shared" ca="1" si="8"/>
        <v>1</v>
      </c>
      <c r="N21" s="27">
        <f t="shared" ca="1" si="9"/>
        <v>1</v>
      </c>
      <c r="O21" s="27">
        <f t="shared" ca="1" si="10"/>
        <v>1</v>
      </c>
      <c r="P21" s="27">
        <f t="shared" ca="1" si="11"/>
        <v>1</v>
      </c>
      <c r="Q21" s="28">
        <f t="shared" ca="1" si="12"/>
        <v>1</v>
      </c>
      <c r="R21" s="28">
        <f t="shared" ca="1" si="12"/>
        <v>1</v>
      </c>
      <c r="S21" s="28">
        <f t="shared" ca="1" si="13"/>
        <v>2</v>
      </c>
      <c r="T21" s="28">
        <f t="shared" ca="1" si="13"/>
        <v>2</v>
      </c>
      <c r="U21" s="27">
        <f t="shared" ca="1" si="14"/>
        <v>0</v>
      </c>
      <c r="V21" s="27">
        <f t="shared" ca="1" si="15"/>
        <v>0</v>
      </c>
      <c r="W21" s="27">
        <f t="shared" ref="W21" ca="1" si="24">IF(OR($I$5="",ISBLANK($I$5)),"",IF($I$5=$C$5,C21,E21))</f>
        <v>1</v>
      </c>
    </row>
    <row r="22" spans="2:23" ht="15" customHeight="1" x14ac:dyDescent="0.3">
      <c r="B22" s="26">
        <v>12</v>
      </c>
      <c r="C22" s="27">
        <f t="shared" ca="1" si="0"/>
        <v>0</v>
      </c>
      <c r="D22" s="27">
        <f t="shared" ca="1" si="1"/>
        <v>-2</v>
      </c>
      <c r="E22" s="27">
        <f t="shared" ca="1" si="2"/>
        <v>0</v>
      </c>
      <c r="F22" s="27">
        <f t="shared" ca="1" si="3"/>
        <v>0</v>
      </c>
      <c r="G22" s="28">
        <f t="shared" ca="1" si="4"/>
        <v>0</v>
      </c>
      <c r="H22" s="28">
        <f t="shared" ca="1" si="4"/>
        <v>0</v>
      </c>
      <c r="I22" s="27">
        <f t="shared" ca="1" si="5"/>
        <v>0</v>
      </c>
      <c r="J22" s="28">
        <f t="shared" ca="1" si="5"/>
        <v>-2</v>
      </c>
      <c r="K22" s="27">
        <f t="shared" ca="1" si="6"/>
        <v>0</v>
      </c>
      <c r="L22" s="27">
        <f t="shared" ca="1" si="7"/>
        <v>0</v>
      </c>
      <c r="M22" s="27">
        <f t="shared" ca="1" si="8"/>
        <v>2</v>
      </c>
      <c r="N22" s="27">
        <f t="shared" ca="1" si="9"/>
        <v>2</v>
      </c>
      <c r="O22" s="27">
        <f t="shared" ca="1" si="10"/>
        <v>0</v>
      </c>
      <c r="P22" s="27">
        <f t="shared" ca="1" si="11"/>
        <v>0</v>
      </c>
      <c r="Q22" s="28">
        <f t="shared" ca="1" si="12"/>
        <v>2</v>
      </c>
      <c r="R22" s="28">
        <f t="shared" ca="1" si="12"/>
        <v>2</v>
      </c>
      <c r="S22" s="28">
        <f t="shared" ca="1" si="13"/>
        <v>2</v>
      </c>
      <c r="T22" s="28">
        <f t="shared" ca="1" si="13"/>
        <v>2</v>
      </c>
      <c r="U22" s="27">
        <f t="shared" ca="1" si="14"/>
        <v>0</v>
      </c>
      <c r="V22" s="27">
        <f t="shared" ca="1" si="15"/>
        <v>2</v>
      </c>
      <c r="W22" s="27">
        <f t="shared" ref="W22" ca="1" si="25">IF(OR($I$5="",ISBLANK($I$5)),"",IF($I$5=$C$5,E22,C22))</f>
        <v>0</v>
      </c>
    </row>
    <row r="23" spans="2:23" ht="15" customHeight="1" x14ac:dyDescent="0.3">
      <c r="B23" s="26">
        <v>13</v>
      </c>
      <c r="C23" s="27">
        <f t="shared" ca="1" si="0"/>
        <v>1</v>
      </c>
      <c r="D23" s="27">
        <f t="shared" ca="1" si="1"/>
        <v>1</v>
      </c>
      <c r="E23" s="27">
        <f t="shared" ca="1" si="2"/>
        <v>0</v>
      </c>
      <c r="F23" s="27">
        <f t="shared" ca="1" si="3"/>
        <v>-1</v>
      </c>
      <c r="G23" s="28">
        <f t="shared" ca="1" si="4"/>
        <v>1</v>
      </c>
      <c r="H23" s="28">
        <f t="shared" ca="1" si="4"/>
        <v>1</v>
      </c>
      <c r="I23" s="27">
        <f t="shared" ca="1" si="5"/>
        <v>1</v>
      </c>
      <c r="J23" s="28">
        <f t="shared" ca="1" si="5"/>
        <v>0</v>
      </c>
      <c r="K23" s="27">
        <f t="shared" ca="1" si="6"/>
        <v>0</v>
      </c>
      <c r="L23" s="27">
        <f t="shared" ca="1" si="7"/>
        <v>1</v>
      </c>
      <c r="M23" s="27">
        <f t="shared" ca="1" si="8"/>
        <v>2</v>
      </c>
      <c r="N23" s="27">
        <f t="shared" ca="1" si="9"/>
        <v>2</v>
      </c>
      <c r="O23" s="27">
        <f t="shared" ca="1" si="10"/>
        <v>0</v>
      </c>
      <c r="P23" s="27">
        <f t="shared" ca="1" si="11"/>
        <v>0</v>
      </c>
      <c r="Q23" s="28">
        <f t="shared" ca="1" si="12"/>
        <v>2</v>
      </c>
      <c r="R23" s="28">
        <f t="shared" ca="1" si="12"/>
        <v>2</v>
      </c>
      <c r="S23" s="28">
        <f t="shared" ca="1" si="13"/>
        <v>2</v>
      </c>
      <c r="T23" s="28">
        <f t="shared" ca="1" si="13"/>
        <v>2</v>
      </c>
      <c r="U23" s="27">
        <f t="shared" ca="1" si="14"/>
        <v>0</v>
      </c>
      <c r="V23" s="27">
        <f t="shared" ca="1" si="15"/>
        <v>2</v>
      </c>
      <c r="W23" s="27">
        <f t="shared" ref="W23" ca="1" si="26">IF(OR($I$5="",ISBLANK($I$5)),"",IF($I$5=$C$5,C23,E23))</f>
        <v>1</v>
      </c>
    </row>
    <row r="24" spans="2:23" ht="15" customHeight="1" x14ac:dyDescent="0.3">
      <c r="B24" s="26">
        <v>14</v>
      </c>
      <c r="C24" s="27">
        <f t="shared" ca="1" si="0"/>
        <v>2</v>
      </c>
      <c r="D24" s="27">
        <f t="shared" ca="1" si="1"/>
        <v>2</v>
      </c>
      <c r="E24" s="27">
        <f t="shared" ca="1" si="2"/>
        <v>3</v>
      </c>
      <c r="F24" s="27">
        <f t="shared" ca="1" si="3"/>
        <v>3</v>
      </c>
      <c r="G24" s="28">
        <f t="shared" ca="1" si="4"/>
        <v>3</v>
      </c>
      <c r="H24" s="28">
        <f t="shared" ca="1" si="4"/>
        <v>3</v>
      </c>
      <c r="I24" s="27">
        <f t="shared" ca="1" si="5"/>
        <v>5</v>
      </c>
      <c r="J24" s="28">
        <f t="shared" ca="1" si="5"/>
        <v>5</v>
      </c>
      <c r="K24" s="27">
        <f t="shared" ca="1" si="6"/>
        <v>1</v>
      </c>
      <c r="L24" s="27">
        <f t="shared" ca="1" si="7"/>
        <v>0</v>
      </c>
      <c r="M24" s="27">
        <f t="shared" ca="1" si="8"/>
        <v>2</v>
      </c>
      <c r="N24" s="27">
        <f t="shared" ca="1" si="9"/>
        <v>2</v>
      </c>
      <c r="O24" s="27">
        <f t="shared" ca="1" si="10"/>
        <v>3</v>
      </c>
      <c r="P24" s="27">
        <f t="shared" ca="1" si="11"/>
        <v>3</v>
      </c>
      <c r="Q24" s="28">
        <f t="shared" ca="1" si="12"/>
        <v>3</v>
      </c>
      <c r="R24" s="28">
        <f t="shared" ca="1" si="12"/>
        <v>3</v>
      </c>
      <c r="S24" s="28">
        <f t="shared" ca="1" si="13"/>
        <v>5</v>
      </c>
      <c r="T24" s="28">
        <f t="shared" ca="1" si="13"/>
        <v>5</v>
      </c>
      <c r="U24" s="27">
        <f t="shared" ca="1" si="14"/>
        <v>1</v>
      </c>
      <c r="V24" s="27">
        <f t="shared" ca="1" si="15"/>
        <v>0</v>
      </c>
      <c r="W24" s="27">
        <f t="shared" ref="W24" ca="1" si="27">IF(OR($I$5="",ISBLANK($I$5)),"",IF($I$5=$C$5,E24,C24))</f>
        <v>3</v>
      </c>
    </row>
    <row r="25" spans="2:23" ht="15" customHeight="1" x14ac:dyDescent="0.3">
      <c r="B25" s="26">
        <v>15</v>
      </c>
      <c r="C25" s="27">
        <f t="shared" ca="1" si="0"/>
        <v>3</v>
      </c>
      <c r="D25" s="27">
        <f t="shared" ca="1" si="1"/>
        <v>3</v>
      </c>
      <c r="E25" s="27">
        <f t="shared" ca="1" si="2"/>
        <v>0</v>
      </c>
      <c r="F25" s="27">
        <f t="shared" ca="1" si="3"/>
        <v>0</v>
      </c>
      <c r="G25" s="28">
        <f t="shared" ca="1" si="4"/>
        <v>3</v>
      </c>
      <c r="H25" s="28">
        <f t="shared" ca="1" si="4"/>
        <v>3</v>
      </c>
      <c r="I25" s="27">
        <f t="shared" ca="1" si="5"/>
        <v>3</v>
      </c>
      <c r="J25" s="28">
        <f t="shared" ca="1" si="5"/>
        <v>3</v>
      </c>
      <c r="K25" s="27">
        <f t="shared" ca="1" si="6"/>
        <v>0</v>
      </c>
      <c r="L25" s="27">
        <f t="shared" ca="1" si="7"/>
        <v>3</v>
      </c>
      <c r="M25" s="27">
        <f t="shared" ca="1" si="8"/>
        <v>2</v>
      </c>
      <c r="N25" s="27">
        <f t="shared" ca="1" si="9"/>
        <v>2</v>
      </c>
      <c r="O25" s="27">
        <f t="shared" ca="1" si="10"/>
        <v>1</v>
      </c>
      <c r="P25" s="27">
        <f t="shared" ca="1" si="11"/>
        <v>1</v>
      </c>
      <c r="Q25" s="28">
        <f t="shared" ca="1" si="12"/>
        <v>2</v>
      </c>
      <c r="R25" s="28">
        <f t="shared" ca="1" si="12"/>
        <v>2</v>
      </c>
      <c r="S25" s="28">
        <f t="shared" ca="1" si="13"/>
        <v>3</v>
      </c>
      <c r="T25" s="28">
        <f t="shared" ca="1" si="13"/>
        <v>3</v>
      </c>
      <c r="U25" s="27">
        <f t="shared" ca="1" si="14"/>
        <v>0</v>
      </c>
      <c r="V25" s="27">
        <f t="shared" ca="1" si="15"/>
        <v>1</v>
      </c>
      <c r="W25" s="27">
        <f t="shared" ref="W25" ca="1" si="28">IF(OR($I$5="",ISBLANK($I$5)),"",IF($I$5=$C$5,C25,E25))</f>
        <v>3</v>
      </c>
    </row>
    <row r="26" spans="2:23" ht="15" customHeight="1" x14ac:dyDescent="0.3">
      <c r="B26" s="26">
        <v>16</v>
      </c>
      <c r="C26" s="27">
        <f t="shared" ca="1" si="0"/>
        <v>0</v>
      </c>
      <c r="D26" s="27">
        <f t="shared" ca="1" si="1"/>
        <v>0</v>
      </c>
      <c r="E26" s="27">
        <f t="shared" ca="1" si="2"/>
        <v>0</v>
      </c>
      <c r="F26" s="27">
        <f t="shared" ca="1" si="3"/>
        <v>-1</v>
      </c>
      <c r="G26" s="28">
        <f t="shared" ca="1" si="4"/>
        <v>0</v>
      </c>
      <c r="H26" s="28">
        <f t="shared" ca="1" si="4"/>
        <v>0</v>
      </c>
      <c r="I26" s="27">
        <f t="shared" ca="1" si="5"/>
        <v>0</v>
      </c>
      <c r="J26" s="28">
        <f t="shared" ca="1" si="5"/>
        <v>-1</v>
      </c>
      <c r="K26" s="27">
        <f t="shared" ca="1" si="6"/>
        <v>0</v>
      </c>
      <c r="L26" s="27">
        <f t="shared" ca="1" si="7"/>
        <v>0</v>
      </c>
      <c r="M26" s="27">
        <f t="shared" ca="1" si="8"/>
        <v>0</v>
      </c>
      <c r="N26" s="27">
        <f t="shared" ca="1" si="9"/>
        <v>0</v>
      </c>
      <c r="O26" s="27">
        <f t="shared" ca="1" si="10"/>
        <v>1</v>
      </c>
      <c r="P26" s="27">
        <f t="shared" ca="1" si="11"/>
        <v>1</v>
      </c>
      <c r="Q26" s="28">
        <f t="shared" ca="1" si="12"/>
        <v>1</v>
      </c>
      <c r="R26" s="28">
        <f t="shared" ca="1" si="12"/>
        <v>1</v>
      </c>
      <c r="S26" s="28">
        <f t="shared" ca="1" si="13"/>
        <v>1</v>
      </c>
      <c r="T26" s="28">
        <f t="shared" ca="1" si="13"/>
        <v>1</v>
      </c>
      <c r="U26" s="27">
        <f t="shared" ca="1" si="14"/>
        <v>1</v>
      </c>
      <c r="V26" s="27">
        <f t="shared" ca="1" si="15"/>
        <v>0</v>
      </c>
      <c r="W26" s="27">
        <f t="shared" ref="W26" ca="1" si="29">IF(OR($I$5="",ISBLANK($I$5)),"",IF($I$5=$C$5,E26,C26))</f>
        <v>0</v>
      </c>
    </row>
    <row r="27" spans="2:23" ht="15" customHeight="1" x14ac:dyDescent="0.3">
      <c r="B27" s="26">
        <v>17</v>
      </c>
      <c r="C27" s="27">
        <f t="shared" ca="1" si="0"/>
        <v>0</v>
      </c>
      <c r="D27" s="27">
        <f t="shared" ca="1" si="1"/>
        <v>-1</v>
      </c>
      <c r="E27" s="27">
        <f t="shared" ca="1" si="2"/>
        <v>0</v>
      </c>
      <c r="F27" s="27">
        <f t="shared" ca="1" si="3"/>
        <v>-1</v>
      </c>
      <c r="G27" s="28">
        <f t="shared" ca="1" si="4"/>
        <v>0</v>
      </c>
      <c r="H27" s="28">
        <f t="shared" ca="1" si="4"/>
        <v>-1</v>
      </c>
      <c r="I27" s="27">
        <f t="shared" ca="1" si="5"/>
        <v>0</v>
      </c>
      <c r="J27" s="28">
        <f t="shared" ca="1" si="5"/>
        <v>-2</v>
      </c>
      <c r="K27" s="27">
        <f t="shared" ca="1" si="6"/>
        <v>0</v>
      </c>
      <c r="L27" s="27">
        <f t="shared" ca="1" si="7"/>
        <v>0</v>
      </c>
      <c r="M27" s="27">
        <f t="shared" ca="1" si="8"/>
        <v>2</v>
      </c>
      <c r="N27" s="27">
        <f t="shared" ca="1" si="9"/>
        <v>2</v>
      </c>
      <c r="O27" s="27">
        <f t="shared" ca="1" si="10"/>
        <v>2</v>
      </c>
      <c r="P27" s="27">
        <f t="shared" ca="1" si="11"/>
        <v>2</v>
      </c>
      <c r="Q27" s="28">
        <f t="shared" ca="1" si="12"/>
        <v>2</v>
      </c>
      <c r="R27" s="28">
        <f t="shared" ca="1" si="12"/>
        <v>2</v>
      </c>
      <c r="S27" s="28">
        <f t="shared" ca="1" si="13"/>
        <v>4</v>
      </c>
      <c r="T27" s="28">
        <f t="shared" ca="1" si="13"/>
        <v>4</v>
      </c>
      <c r="U27" s="27">
        <f t="shared" ca="1" si="14"/>
        <v>0</v>
      </c>
      <c r="V27" s="27">
        <f t="shared" ca="1" si="15"/>
        <v>0</v>
      </c>
      <c r="W27" s="27">
        <f t="shared" ref="W27" ca="1" si="30">IF(OR($I$5="",ISBLANK($I$5)),"",IF($I$5=$C$5,C27,E27))</f>
        <v>0</v>
      </c>
    </row>
    <row r="28" spans="2:23" ht="15" customHeight="1" x14ac:dyDescent="0.3">
      <c r="B28" s="29">
        <v>18</v>
      </c>
      <c r="C28" s="27">
        <f t="shared" ca="1" si="0"/>
        <v>1</v>
      </c>
      <c r="D28" s="27">
        <f t="shared" ca="1" si="1"/>
        <v>1</v>
      </c>
      <c r="E28" s="27">
        <f t="shared" ca="1" si="2"/>
        <v>1</v>
      </c>
      <c r="F28" s="27">
        <f t="shared" ca="1" si="3"/>
        <v>1</v>
      </c>
      <c r="G28" s="28">
        <f t="shared" ca="1" si="4"/>
        <v>1</v>
      </c>
      <c r="H28" s="28">
        <f t="shared" ca="1" si="4"/>
        <v>1</v>
      </c>
      <c r="I28" s="27">
        <f t="shared" ca="1" si="5"/>
        <v>2</v>
      </c>
      <c r="J28" s="28">
        <f t="shared" ca="1" si="5"/>
        <v>2</v>
      </c>
      <c r="K28" s="27">
        <f t="shared" ca="1" si="6"/>
        <v>0</v>
      </c>
      <c r="L28" s="27">
        <f t="shared" ca="1" si="7"/>
        <v>0</v>
      </c>
      <c r="M28" s="27">
        <f t="shared" ca="1" si="8"/>
        <v>0</v>
      </c>
      <c r="N28" s="27">
        <f t="shared" ca="1" si="9"/>
        <v>0</v>
      </c>
      <c r="O28" s="27">
        <f t="shared" ca="1" si="10"/>
        <v>2</v>
      </c>
      <c r="P28" s="27">
        <f t="shared" ca="1" si="11"/>
        <v>2</v>
      </c>
      <c r="Q28" s="28">
        <f t="shared" ca="1" si="12"/>
        <v>2</v>
      </c>
      <c r="R28" s="28">
        <f t="shared" ca="1" si="12"/>
        <v>2</v>
      </c>
      <c r="S28" s="28">
        <f t="shared" ca="1" si="13"/>
        <v>2</v>
      </c>
      <c r="T28" s="28">
        <f t="shared" ca="1" si="13"/>
        <v>2</v>
      </c>
      <c r="U28" s="27">
        <f t="shared" ca="1" si="14"/>
        <v>2</v>
      </c>
      <c r="V28" s="27">
        <f t="shared" ca="1" si="15"/>
        <v>0</v>
      </c>
      <c r="W28" s="27">
        <f t="shared" ref="W28" ca="1" si="31">IF(OR($I$5="",ISBLANK($I$5)),"",IF($I$5=$C$5,E28,C28))</f>
        <v>1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33</v>
      </c>
      <c r="H29" s="27"/>
      <c r="I29" s="27">
        <f ca="1">SUM(I11:I28)</f>
        <v>47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36</v>
      </c>
      <c r="R29" s="27"/>
      <c r="S29" s="27">
        <f ca="1">SUM(S11:S28)</f>
        <v>50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Sheet61"/>
  <dimension ref="A1:X30"/>
  <sheetViews>
    <sheetView zoomScale="90" zoomScaleNormal="90" workbookViewId="0">
      <selection activeCell="Q6" sqref="Q6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94" t="str">
        <f ca="1">MID(CELL("filename",B2),FIND("]",CELL("filename",B2))+1,255)</f>
        <v>Pair Template</v>
      </c>
      <c r="C2" s="295"/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6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</row>
    <row r="5" spans="2:23" ht="15" customHeight="1" x14ac:dyDescent="0.3">
      <c r="B5" s="20" t="s">
        <v>34</v>
      </c>
      <c r="C5" s="269" t="s">
        <v>74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97"/>
      <c r="J5" s="298"/>
      <c r="K5" s="298"/>
      <c r="L5" s="298"/>
      <c r="M5" s="299"/>
      <c r="Q5" s="151">
        <f ca="1">IFERROR(SUM(G11:G28,Q11:Q28)*100/SUM(C11:C28,E11:E28,M11:M28,O11:O28),0)</f>
        <v>0</v>
      </c>
    </row>
    <row r="6" spans="2:23" ht="15" customHeight="1" x14ac:dyDescent="0.3">
      <c r="B6" s="21" t="s">
        <v>35</v>
      </c>
      <c r="C6" s="270" t="s">
        <v>74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Player Template's Score</v>
      </c>
      <c r="D9" s="260"/>
      <c r="E9" s="259" t="str">
        <f>IF(ISBLANK($C$6),"",$C$6&amp;"'s Score")</f>
        <v>Player Template's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(Player Template)</v>
      </c>
      <c r="L9" s="263" t="str">
        <f>"Dead Weight Score ("&amp;$C$6&amp;")"</f>
        <v>Dead Weight Score (Player Template)</v>
      </c>
      <c r="M9" s="259" t="str">
        <f>IF(ISBLANK($C$5),"",$C$5&amp;"'s Score")</f>
        <v>Player Template's Score</v>
      </c>
      <c r="N9" s="260"/>
      <c r="O9" s="259" t="str">
        <f>IF(ISBLANK($C$6),"",$C$6&amp;"'s Score")</f>
        <v>Player Template's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(Player Template)</v>
      </c>
      <c r="V9" s="263" t="str">
        <f>"Dead Weight Score ("&amp;$C$6&amp;")"</f>
        <v>Dead Weight Score (Player Template)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 t="str">
        <f ca="1">IFERROR(INDIRECT("'"&amp;$C$5&amp;"'!G"&amp;($B11+10)),"")</f>
        <v/>
      </c>
      <c r="D11" s="27" t="str">
        <f ca="1">IFERROR(INDIRECT("'"&amp;$C$5&amp;"'!H"&amp;($B11+10)),"")</f>
        <v/>
      </c>
      <c r="E11" s="27" t="str">
        <f ca="1">IFERROR(INDIRECT("'"&amp;$C$6&amp;"'!G"&amp;($B11+10)),"")</f>
        <v/>
      </c>
      <c r="F11" s="27" t="str">
        <f ca="1">IFERROR(INDIRECT("'"&amp;$C$6&amp;"'!H"&amp;($B11+10)),"")</f>
        <v/>
      </c>
      <c r="G11" s="28" t="str">
        <f ca="1">IFERROR((IF(C11=E11,C11,IF(C11&gt;E11,C11,E11))),"")</f>
        <v/>
      </c>
      <c r="H11" s="28" t="str">
        <f ca="1">IFERROR((IF(D11=F11,D11,IF(D11&gt;F11,D11,F11))),"")</f>
        <v/>
      </c>
      <c r="I11" s="28" t="e">
        <f ca="1">E11+C11</f>
        <v>#VALUE!</v>
      </c>
      <c r="J11" s="28" t="e">
        <f ca="1">F11+D11</f>
        <v>#VALUE!</v>
      </c>
      <c r="K11" s="27" t="str">
        <f ca="1">IF(AND(C11="",E11=""),"",IF(C11&lt;E11,E11-C11,0))</f>
        <v/>
      </c>
      <c r="L11" s="27" t="str">
        <f ca="1">IF(AND(C11="",E11=""),"",IF(C11&gt;E11,C11-E11,0))</f>
        <v/>
      </c>
      <c r="M11" s="27" t="str">
        <f ca="1">IFERROR(INDIRECT("'"&amp;$C$5&amp;"'!Q"&amp;($B11+10)),"")</f>
        <v/>
      </c>
      <c r="N11" s="27" t="str">
        <f ca="1">IFERROR(INDIRECT("'"&amp;$C$5&amp;"'!R"&amp;($B11+10)),"")</f>
        <v/>
      </c>
      <c r="O11" s="27" t="str">
        <f ca="1">IFERROR(INDIRECT("'"&amp;$C$6&amp;"'!Q"&amp;($B11+10)),"")</f>
        <v/>
      </c>
      <c r="P11" s="27" t="str">
        <f ca="1">IFERROR(INDIRECT("'"&amp;$C$6&amp;"'!R"&amp;($B11+10)),"")</f>
        <v/>
      </c>
      <c r="Q11" s="28" t="str">
        <f ca="1">IFERROR((IF(M11=O11,M11,IF(M11&gt;O11,M11,O11))),"")</f>
        <v/>
      </c>
      <c r="R11" s="28" t="str">
        <f ca="1">IFERROR((IF(N11=P11,N11,IF(N11&gt;P11,N11,P11))),"")</f>
        <v/>
      </c>
      <c r="S11" s="28" t="e">
        <f ca="1">O11+M11</f>
        <v>#VALUE!</v>
      </c>
      <c r="T11" s="28" t="e">
        <f ca="1">P11+N11</f>
        <v>#VALUE!</v>
      </c>
      <c r="U11" s="27" t="str">
        <f ca="1">IF(AND(M11="",O11=""),"",IF(M11&lt;O11,O11-M11,0))</f>
        <v/>
      </c>
      <c r="V11" s="27" t="str">
        <f ca="1">IF(AND(M11="",O11=""),"",IF(M11&gt;O11,M11-O11,0))</f>
        <v/>
      </c>
      <c r="W11" s="27" t="str">
        <f>IF(ISBLANK($I$5),"",IF($I$5=$C$5,C11,E11))</f>
        <v/>
      </c>
    </row>
    <row r="12" spans="2:23" ht="15" customHeight="1" x14ac:dyDescent="0.3">
      <c r="B12" s="26">
        <v>2</v>
      </c>
      <c r="C12" s="27" t="str">
        <f t="shared" ref="C12:C28" ca="1" si="0">IFERROR(INDIRECT("'"&amp;$C$5&amp;"'!G"&amp;($B12+10)),"")</f>
        <v/>
      </c>
      <c r="D12" s="27" t="str">
        <f t="shared" ref="D12:D28" ca="1" si="1">IFERROR(INDIRECT("'"&amp;$C$5&amp;"'!H"&amp;($B12+10)),"")</f>
        <v/>
      </c>
      <c r="E12" s="27" t="str">
        <f t="shared" ref="E12:E28" ca="1" si="2">IFERROR(INDIRECT("'"&amp;$C$6&amp;"'!G"&amp;($B12+10)),"")</f>
        <v/>
      </c>
      <c r="F12" s="27" t="str">
        <f t="shared" ref="F12:F28" ca="1" si="3">IFERROR(INDIRECT("'"&amp;$C$6&amp;"'!H"&amp;($B12+10)),"")</f>
        <v/>
      </c>
      <c r="G12" s="28" t="str">
        <f t="shared" ref="G12:H28" ca="1" si="4">IFERROR((IF(C12=E12,C12,IF(C12&gt;E12,C12,E12))),"")</f>
        <v/>
      </c>
      <c r="H12" s="28" t="str">
        <f t="shared" ca="1" si="4"/>
        <v/>
      </c>
      <c r="I12" s="27" t="e">
        <f t="shared" ref="I12:J28" ca="1" si="5">E12+C12</f>
        <v>#VALUE!</v>
      </c>
      <c r="J12" s="28" t="e">
        <f t="shared" ca="1" si="5"/>
        <v>#VALUE!</v>
      </c>
      <c r="K12" s="27" t="str">
        <f t="shared" ref="K12:K28" ca="1" si="6">IF(AND(C12="",E12=""),"",IF(C12&lt;E12,E12-C12,0))</f>
        <v/>
      </c>
      <c r="L12" s="27" t="str">
        <f t="shared" ref="L12:L28" ca="1" si="7">IF(AND(C12="",E12=""),"",IF(C12&gt;E12,C12-E12,0))</f>
        <v/>
      </c>
      <c r="M12" s="27" t="str">
        <f t="shared" ref="M12:M28" ca="1" si="8">IFERROR(INDIRECT("'"&amp;$C$5&amp;"'!Q"&amp;($B12+10)),"")</f>
        <v/>
      </c>
      <c r="N12" s="27" t="str">
        <f t="shared" ref="N12:N28" ca="1" si="9">IFERROR(INDIRECT("'"&amp;$C$5&amp;"'!R"&amp;($B12+10)),"")</f>
        <v/>
      </c>
      <c r="O12" s="27" t="str">
        <f t="shared" ref="O12:O28" ca="1" si="10">IFERROR(INDIRECT("'"&amp;$C$6&amp;"'!Q"&amp;($B12+10)),"")</f>
        <v/>
      </c>
      <c r="P12" s="27" t="str">
        <f t="shared" ref="P12:P28" ca="1" si="11">IFERROR(INDIRECT("'"&amp;$C$6&amp;"'!R"&amp;($B12+10)),"")</f>
        <v/>
      </c>
      <c r="Q12" s="28" t="str">
        <f t="shared" ref="Q12:R28" ca="1" si="12">IFERROR((IF(M12=O12,M12,IF(M12&gt;O12,M12,O12))),"")</f>
        <v/>
      </c>
      <c r="R12" s="28" t="str">
        <f t="shared" ca="1" si="12"/>
        <v/>
      </c>
      <c r="S12" s="28" t="e">
        <f t="shared" ref="S12:T28" ca="1" si="13">O12+M12</f>
        <v>#VALUE!</v>
      </c>
      <c r="T12" s="28" t="e">
        <f t="shared" ca="1" si="13"/>
        <v>#VALUE!</v>
      </c>
      <c r="U12" s="27" t="str">
        <f t="shared" ref="U12:U28" ca="1" si="14">IF(AND(M12="",O12=""),"",IF(M12&lt;O12,O12-M12,0))</f>
        <v/>
      </c>
      <c r="V12" s="27" t="str">
        <f t="shared" ref="V12:V28" ca="1" si="15">IF(AND(M12="",O12=""),"",IF(M12&gt;O12,M12-O12,0))</f>
        <v/>
      </c>
      <c r="W12" s="27" t="str">
        <f>IF(ISBLANK($I$5),"",IF($I$5=$C$5,E12,C12))</f>
        <v/>
      </c>
    </row>
    <row r="13" spans="2:23" ht="15" customHeight="1" x14ac:dyDescent="0.3">
      <c r="B13" s="26">
        <v>3</v>
      </c>
      <c r="C13" s="27" t="str">
        <f t="shared" ca="1" si="0"/>
        <v/>
      </c>
      <c r="D13" s="27" t="str">
        <f t="shared" ca="1" si="1"/>
        <v/>
      </c>
      <c r="E13" s="27" t="str">
        <f t="shared" ca="1" si="2"/>
        <v/>
      </c>
      <c r="F13" s="27" t="str">
        <f t="shared" ca="1" si="3"/>
        <v/>
      </c>
      <c r="G13" s="28" t="str">
        <f t="shared" ca="1" si="4"/>
        <v/>
      </c>
      <c r="H13" s="28" t="str">
        <f t="shared" ca="1" si="4"/>
        <v/>
      </c>
      <c r="I13" s="27" t="e">
        <f t="shared" ca="1" si="5"/>
        <v>#VALUE!</v>
      </c>
      <c r="J13" s="28" t="e">
        <f t="shared" ca="1" si="5"/>
        <v>#VALUE!</v>
      </c>
      <c r="K13" s="27" t="str">
        <f t="shared" ca="1" si="6"/>
        <v/>
      </c>
      <c r="L13" s="27" t="str">
        <f t="shared" ca="1" si="7"/>
        <v/>
      </c>
      <c r="M13" s="27" t="str">
        <f t="shared" ca="1" si="8"/>
        <v/>
      </c>
      <c r="N13" s="27" t="str">
        <f t="shared" ca="1" si="9"/>
        <v/>
      </c>
      <c r="O13" s="27" t="str">
        <f t="shared" ca="1" si="10"/>
        <v/>
      </c>
      <c r="P13" s="27" t="str">
        <f t="shared" ca="1" si="11"/>
        <v/>
      </c>
      <c r="Q13" s="28" t="str">
        <f t="shared" ca="1" si="12"/>
        <v/>
      </c>
      <c r="R13" s="28" t="str">
        <f t="shared" ca="1" si="12"/>
        <v/>
      </c>
      <c r="S13" s="28" t="e">
        <f t="shared" ca="1" si="13"/>
        <v>#VALUE!</v>
      </c>
      <c r="T13" s="28" t="e">
        <f t="shared" ca="1" si="13"/>
        <v>#VALUE!</v>
      </c>
      <c r="U13" s="27" t="str">
        <f t="shared" ca="1" si="14"/>
        <v/>
      </c>
      <c r="V13" s="27" t="str">
        <f t="shared" ca="1" si="15"/>
        <v/>
      </c>
      <c r="W13" s="27" t="str">
        <f t="shared" ref="W13:W27" si="16">IF(ISBLANK($I$5),"",IF($I$5=$C$5,C13,E13))</f>
        <v/>
      </c>
    </row>
    <row r="14" spans="2:23" ht="15" customHeight="1" x14ac:dyDescent="0.3">
      <c r="B14" s="26">
        <v>4</v>
      </c>
      <c r="C14" s="27" t="str">
        <f t="shared" ca="1" si="0"/>
        <v/>
      </c>
      <c r="D14" s="27" t="str">
        <f t="shared" ca="1" si="1"/>
        <v/>
      </c>
      <c r="E14" s="27" t="str">
        <f t="shared" ca="1" si="2"/>
        <v/>
      </c>
      <c r="F14" s="27" t="str">
        <f t="shared" ca="1" si="3"/>
        <v/>
      </c>
      <c r="G14" s="28" t="str">
        <f t="shared" ca="1" si="4"/>
        <v/>
      </c>
      <c r="H14" s="28" t="str">
        <f t="shared" ca="1" si="4"/>
        <v/>
      </c>
      <c r="I14" s="27" t="e">
        <f t="shared" ca="1" si="5"/>
        <v>#VALUE!</v>
      </c>
      <c r="J14" s="28" t="e">
        <f t="shared" ca="1" si="5"/>
        <v>#VALUE!</v>
      </c>
      <c r="K14" s="27" t="str">
        <f t="shared" ca="1" si="6"/>
        <v/>
      </c>
      <c r="L14" s="27" t="str">
        <f t="shared" ca="1" si="7"/>
        <v/>
      </c>
      <c r="M14" s="27" t="str">
        <f t="shared" ca="1" si="8"/>
        <v/>
      </c>
      <c r="N14" s="27" t="str">
        <f t="shared" ca="1" si="9"/>
        <v/>
      </c>
      <c r="O14" s="27" t="str">
        <f t="shared" ca="1" si="10"/>
        <v/>
      </c>
      <c r="P14" s="27" t="str">
        <f t="shared" ca="1" si="11"/>
        <v/>
      </c>
      <c r="Q14" s="28" t="str">
        <f t="shared" ca="1" si="12"/>
        <v/>
      </c>
      <c r="R14" s="28" t="str">
        <f t="shared" ca="1" si="12"/>
        <v/>
      </c>
      <c r="S14" s="28" t="e">
        <f t="shared" ca="1" si="13"/>
        <v>#VALUE!</v>
      </c>
      <c r="T14" s="28" t="e">
        <f t="shared" ca="1" si="13"/>
        <v>#VALUE!</v>
      </c>
      <c r="U14" s="27" t="str">
        <f t="shared" ca="1" si="14"/>
        <v/>
      </c>
      <c r="V14" s="27" t="str">
        <f t="shared" ca="1" si="15"/>
        <v/>
      </c>
      <c r="W14" s="27" t="str">
        <f>IF(ISBLANK($I$5),"",IF($I$5=$C$5,E14,C14))</f>
        <v/>
      </c>
    </row>
    <row r="15" spans="2:23" ht="15" customHeight="1" x14ac:dyDescent="0.3">
      <c r="B15" s="26">
        <v>5</v>
      </c>
      <c r="C15" s="27" t="str">
        <f t="shared" ca="1" si="0"/>
        <v/>
      </c>
      <c r="D15" s="27" t="str">
        <f t="shared" ca="1" si="1"/>
        <v/>
      </c>
      <c r="E15" s="27" t="str">
        <f t="shared" ca="1" si="2"/>
        <v/>
      </c>
      <c r="F15" s="27" t="str">
        <f t="shared" ca="1" si="3"/>
        <v/>
      </c>
      <c r="G15" s="28" t="str">
        <f t="shared" ca="1" si="4"/>
        <v/>
      </c>
      <c r="H15" s="28" t="str">
        <f t="shared" ca="1" si="4"/>
        <v/>
      </c>
      <c r="I15" s="27" t="e">
        <f t="shared" ca="1" si="5"/>
        <v>#VALUE!</v>
      </c>
      <c r="J15" s="28" t="e">
        <f t="shared" ca="1" si="5"/>
        <v>#VALUE!</v>
      </c>
      <c r="K15" s="27" t="str">
        <f t="shared" ca="1" si="6"/>
        <v/>
      </c>
      <c r="L15" s="27" t="str">
        <f t="shared" ca="1" si="7"/>
        <v/>
      </c>
      <c r="M15" s="27" t="str">
        <f t="shared" ca="1" si="8"/>
        <v/>
      </c>
      <c r="N15" s="27" t="str">
        <f t="shared" ca="1" si="9"/>
        <v/>
      </c>
      <c r="O15" s="27" t="str">
        <f t="shared" ca="1" si="10"/>
        <v/>
      </c>
      <c r="P15" s="27" t="str">
        <f t="shared" ca="1" si="11"/>
        <v/>
      </c>
      <c r="Q15" s="28" t="str">
        <f t="shared" ca="1" si="12"/>
        <v/>
      </c>
      <c r="R15" s="28" t="str">
        <f t="shared" ca="1" si="12"/>
        <v/>
      </c>
      <c r="S15" s="28" t="e">
        <f t="shared" ca="1" si="13"/>
        <v>#VALUE!</v>
      </c>
      <c r="T15" s="28" t="e">
        <f t="shared" ca="1" si="13"/>
        <v>#VALUE!</v>
      </c>
      <c r="U15" s="27" t="str">
        <f t="shared" ca="1" si="14"/>
        <v/>
      </c>
      <c r="V15" s="27" t="str">
        <f t="shared" ca="1" si="15"/>
        <v/>
      </c>
      <c r="W15" s="27" t="str">
        <f t="shared" si="16"/>
        <v/>
      </c>
    </row>
    <row r="16" spans="2:23" ht="15" customHeight="1" x14ac:dyDescent="0.3">
      <c r="B16" s="26">
        <v>6</v>
      </c>
      <c r="C16" s="27" t="str">
        <f t="shared" ca="1" si="0"/>
        <v/>
      </c>
      <c r="D16" s="27" t="str">
        <f t="shared" ca="1" si="1"/>
        <v/>
      </c>
      <c r="E16" s="27" t="str">
        <f t="shared" ca="1" si="2"/>
        <v/>
      </c>
      <c r="F16" s="27" t="str">
        <f t="shared" ca="1" si="3"/>
        <v/>
      </c>
      <c r="G16" s="28" t="str">
        <f t="shared" ca="1" si="4"/>
        <v/>
      </c>
      <c r="H16" s="28" t="str">
        <f t="shared" ca="1" si="4"/>
        <v/>
      </c>
      <c r="I16" s="27" t="e">
        <f t="shared" ca="1" si="5"/>
        <v>#VALUE!</v>
      </c>
      <c r="J16" s="28" t="e">
        <f t="shared" ca="1" si="5"/>
        <v>#VALUE!</v>
      </c>
      <c r="K16" s="27" t="str">
        <f t="shared" ca="1" si="6"/>
        <v/>
      </c>
      <c r="L16" s="27" t="str">
        <f t="shared" ca="1" si="7"/>
        <v/>
      </c>
      <c r="M16" s="27" t="str">
        <f t="shared" ca="1" si="8"/>
        <v/>
      </c>
      <c r="N16" s="27" t="str">
        <f t="shared" ca="1" si="9"/>
        <v/>
      </c>
      <c r="O16" s="27" t="str">
        <f t="shared" ca="1" si="10"/>
        <v/>
      </c>
      <c r="P16" s="27" t="str">
        <f t="shared" ca="1" si="11"/>
        <v/>
      </c>
      <c r="Q16" s="28" t="str">
        <f t="shared" ca="1" si="12"/>
        <v/>
      </c>
      <c r="R16" s="28" t="str">
        <f t="shared" ca="1" si="12"/>
        <v/>
      </c>
      <c r="S16" s="28" t="e">
        <f t="shared" ca="1" si="13"/>
        <v>#VALUE!</v>
      </c>
      <c r="T16" s="28" t="e">
        <f t="shared" ca="1" si="13"/>
        <v>#VALUE!</v>
      </c>
      <c r="U16" s="27" t="str">
        <f t="shared" ca="1" si="14"/>
        <v/>
      </c>
      <c r="V16" s="27" t="str">
        <f t="shared" ca="1" si="15"/>
        <v/>
      </c>
      <c r="W16" s="27" t="str">
        <f>IF(ISBLANK($I$5),"",IF($I$5=$C$5,E16,C16))</f>
        <v/>
      </c>
    </row>
    <row r="17" spans="2:23" ht="15" customHeight="1" x14ac:dyDescent="0.3">
      <c r="B17" s="26">
        <v>7</v>
      </c>
      <c r="C17" s="27" t="str">
        <f t="shared" ca="1" si="0"/>
        <v/>
      </c>
      <c r="D17" s="27" t="str">
        <f t="shared" ca="1" si="1"/>
        <v/>
      </c>
      <c r="E17" s="27" t="str">
        <f t="shared" ca="1" si="2"/>
        <v/>
      </c>
      <c r="F17" s="27" t="str">
        <f t="shared" ca="1" si="3"/>
        <v/>
      </c>
      <c r="G17" s="28" t="str">
        <f t="shared" ca="1" si="4"/>
        <v/>
      </c>
      <c r="H17" s="28" t="str">
        <f t="shared" ca="1" si="4"/>
        <v/>
      </c>
      <c r="I17" s="27" t="e">
        <f t="shared" ca="1" si="5"/>
        <v>#VALUE!</v>
      </c>
      <c r="J17" s="28" t="e">
        <f t="shared" ca="1" si="5"/>
        <v>#VALUE!</v>
      </c>
      <c r="K17" s="27" t="str">
        <f t="shared" ca="1" si="6"/>
        <v/>
      </c>
      <c r="L17" s="27" t="str">
        <f t="shared" ca="1" si="7"/>
        <v/>
      </c>
      <c r="M17" s="27" t="str">
        <f t="shared" ca="1" si="8"/>
        <v/>
      </c>
      <c r="N17" s="27" t="str">
        <f t="shared" ca="1" si="9"/>
        <v/>
      </c>
      <c r="O17" s="27" t="str">
        <f t="shared" ca="1" si="10"/>
        <v/>
      </c>
      <c r="P17" s="27" t="str">
        <f t="shared" ca="1" si="11"/>
        <v/>
      </c>
      <c r="Q17" s="28" t="str">
        <f t="shared" ca="1" si="12"/>
        <v/>
      </c>
      <c r="R17" s="28" t="str">
        <f t="shared" ca="1" si="12"/>
        <v/>
      </c>
      <c r="S17" s="28" t="e">
        <f t="shared" ca="1" si="13"/>
        <v>#VALUE!</v>
      </c>
      <c r="T17" s="28" t="e">
        <f t="shared" ca="1" si="13"/>
        <v>#VALUE!</v>
      </c>
      <c r="U17" s="27" t="str">
        <f t="shared" ca="1" si="14"/>
        <v/>
      </c>
      <c r="V17" s="27" t="str">
        <f t="shared" ca="1" si="15"/>
        <v/>
      </c>
      <c r="W17" s="27" t="str">
        <f t="shared" si="16"/>
        <v/>
      </c>
    </row>
    <row r="18" spans="2:23" ht="15" customHeight="1" x14ac:dyDescent="0.3">
      <c r="B18" s="26">
        <v>8</v>
      </c>
      <c r="C18" s="27" t="str">
        <f t="shared" ca="1" si="0"/>
        <v/>
      </c>
      <c r="D18" s="27" t="str">
        <f t="shared" ca="1" si="1"/>
        <v/>
      </c>
      <c r="E18" s="27" t="str">
        <f t="shared" ca="1" si="2"/>
        <v/>
      </c>
      <c r="F18" s="27" t="str">
        <f t="shared" ca="1" si="3"/>
        <v/>
      </c>
      <c r="G18" s="28" t="str">
        <f t="shared" ca="1" si="4"/>
        <v/>
      </c>
      <c r="H18" s="28" t="str">
        <f t="shared" ca="1" si="4"/>
        <v/>
      </c>
      <c r="I18" s="27" t="e">
        <f t="shared" ca="1" si="5"/>
        <v>#VALUE!</v>
      </c>
      <c r="J18" s="28" t="e">
        <f t="shared" ca="1" si="5"/>
        <v>#VALUE!</v>
      </c>
      <c r="K18" s="27" t="str">
        <f t="shared" ca="1" si="6"/>
        <v/>
      </c>
      <c r="L18" s="27" t="str">
        <f t="shared" ca="1" si="7"/>
        <v/>
      </c>
      <c r="M18" s="27" t="str">
        <f t="shared" ca="1" si="8"/>
        <v/>
      </c>
      <c r="N18" s="27" t="str">
        <f t="shared" ca="1" si="9"/>
        <v/>
      </c>
      <c r="O18" s="27" t="str">
        <f t="shared" ca="1" si="10"/>
        <v/>
      </c>
      <c r="P18" s="27" t="str">
        <f t="shared" ca="1" si="11"/>
        <v/>
      </c>
      <c r="Q18" s="28" t="str">
        <f t="shared" ca="1" si="12"/>
        <v/>
      </c>
      <c r="R18" s="28" t="str">
        <f t="shared" ca="1" si="12"/>
        <v/>
      </c>
      <c r="S18" s="28" t="e">
        <f t="shared" ca="1" si="13"/>
        <v>#VALUE!</v>
      </c>
      <c r="T18" s="28" t="e">
        <f t="shared" ca="1" si="13"/>
        <v>#VALUE!</v>
      </c>
      <c r="U18" s="27" t="str">
        <f t="shared" ca="1" si="14"/>
        <v/>
      </c>
      <c r="V18" s="27" t="str">
        <f t="shared" ca="1" si="15"/>
        <v/>
      </c>
      <c r="W18" s="27" t="str">
        <f>IF(ISBLANK($I$5),"",IF($I$5=$C$5,E18,C18))</f>
        <v/>
      </c>
    </row>
    <row r="19" spans="2:23" ht="15" customHeight="1" x14ac:dyDescent="0.3">
      <c r="B19" s="26">
        <v>9</v>
      </c>
      <c r="C19" s="27" t="str">
        <f t="shared" ca="1" si="0"/>
        <v/>
      </c>
      <c r="D19" s="27" t="str">
        <f t="shared" ca="1" si="1"/>
        <v/>
      </c>
      <c r="E19" s="27" t="str">
        <f t="shared" ca="1" si="2"/>
        <v/>
      </c>
      <c r="F19" s="27" t="str">
        <f t="shared" ca="1" si="3"/>
        <v/>
      </c>
      <c r="G19" s="28" t="str">
        <f t="shared" ca="1" si="4"/>
        <v/>
      </c>
      <c r="H19" s="28" t="str">
        <f t="shared" ca="1" si="4"/>
        <v/>
      </c>
      <c r="I19" s="27" t="e">
        <f t="shared" ca="1" si="5"/>
        <v>#VALUE!</v>
      </c>
      <c r="J19" s="28" t="e">
        <f t="shared" ca="1" si="5"/>
        <v>#VALUE!</v>
      </c>
      <c r="K19" s="27" t="str">
        <f t="shared" ca="1" si="6"/>
        <v/>
      </c>
      <c r="L19" s="27" t="str">
        <f t="shared" ca="1" si="7"/>
        <v/>
      </c>
      <c r="M19" s="27" t="str">
        <f t="shared" ca="1" si="8"/>
        <v/>
      </c>
      <c r="N19" s="27" t="str">
        <f t="shared" ca="1" si="9"/>
        <v/>
      </c>
      <c r="O19" s="27" t="str">
        <f t="shared" ca="1" si="10"/>
        <v/>
      </c>
      <c r="P19" s="27" t="str">
        <f t="shared" ca="1" si="11"/>
        <v/>
      </c>
      <c r="Q19" s="28" t="str">
        <f t="shared" ca="1" si="12"/>
        <v/>
      </c>
      <c r="R19" s="28" t="str">
        <f t="shared" ca="1" si="12"/>
        <v/>
      </c>
      <c r="S19" s="28" t="e">
        <f t="shared" ca="1" si="13"/>
        <v>#VALUE!</v>
      </c>
      <c r="T19" s="28" t="e">
        <f t="shared" ca="1" si="13"/>
        <v>#VALUE!</v>
      </c>
      <c r="U19" s="27" t="str">
        <f t="shared" ca="1" si="14"/>
        <v/>
      </c>
      <c r="V19" s="27" t="str">
        <f t="shared" ca="1" si="15"/>
        <v/>
      </c>
      <c r="W19" s="27" t="str">
        <f t="shared" si="16"/>
        <v/>
      </c>
    </row>
    <row r="20" spans="2:23" ht="15" customHeight="1" x14ac:dyDescent="0.3">
      <c r="B20" s="26">
        <v>10</v>
      </c>
      <c r="C20" s="27" t="str">
        <f t="shared" ca="1" si="0"/>
        <v/>
      </c>
      <c r="D20" s="27" t="str">
        <f t="shared" ca="1" si="1"/>
        <v/>
      </c>
      <c r="E20" s="27" t="str">
        <f t="shared" ca="1" si="2"/>
        <v/>
      </c>
      <c r="F20" s="27" t="str">
        <f t="shared" ca="1" si="3"/>
        <v/>
      </c>
      <c r="G20" s="28" t="str">
        <f t="shared" ca="1" si="4"/>
        <v/>
      </c>
      <c r="H20" s="28" t="str">
        <f t="shared" ca="1" si="4"/>
        <v/>
      </c>
      <c r="I20" s="27" t="e">
        <f t="shared" ca="1" si="5"/>
        <v>#VALUE!</v>
      </c>
      <c r="J20" s="28" t="e">
        <f t="shared" ca="1" si="5"/>
        <v>#VALUE!</v>
      </c>
      <c r="K20" s="27" t="str">
        <f t="shared" ca="1" si="6"/>
        <v/>
      </c>
      <c r="L20" s="27" t="str">
        <f t="shared" ca="1" si="7"/>
        <v/>
      </c>
      <c r="M20" s="27" t="str">
        <f t="shared" ca="1" si="8"/>
        <v/>
      </c>
      <c r="N20" s="27" t="str">
        <f t="shared" ca="1" si="9"/>
        <v/>
      </c>
      <c r="O20" s="27" t="str">
        <f t="shared" ca="1" si="10"/>
        <v/>
      </c>
      <c r="P20" s="27" t="str">
        <f t="shared" ca="1" si="11"/>
        <v/>
      </c>
      <c r="Q20" s="28" t="str">
        <f t="shared" ca="1" si="12"/>
        <v/>
      </c>
      <c r="R20" s="28" t="str">
        <f t="shared" ca="1" si="12"/>
        <v/>
      </c>
      <c r="S20" s="28" t="e">
        <f t="shared" ca="1" si="13"/>
        <v>#VALUE!</v>
      </c>
      <c r="T20" s="28" t="e">
        <f t="shared" ca="1" si="13"/>
        <v>#VALUE!</v>
      </c>
      <c r="U20" s="27" t="str">
        <f t="shared" ca="1" si="14"/>
        <v/>
      </c>
      <c r="V20" s="27" t="str">
        <f t="shared" ca="1" si="15"/>
        <v/>
      </c>
      <c r="W20" s="27" t="str">
        <f>IF(ISBLANK($I$5),"",IF($I$5=$C$5,E20,C20))</f>
        <v/>
      </c>
    </row>
    <row r="21" spans="2:23" ht="15" customHeight="1" x14ac:dyDescent="0.3">
      <c r="B21" s="26">
        <v>11</v>
      </c>
      <c r="C21" s="27" t="str">
        <f t="shared" ca="1" si="0"/>
        <v/>
      </c>
      <c r="D21" s="27" t="str">
        <f t="shared" ca="1" si="1"/>
        <v/>
      </c>
      <c r="E21" s="27" t="str">
        <f t="shared" ca="1" si="2"/>
        <v/>
      </c>
      <c r="F21" s="27" t="str">
        <f t="shared" ca="1" si="3"/>
        <v/>
      </c>
      <c r="G21" s="28" t="str">
        <f t="shared" ca="1" si="4"/>
        <v/>
      </c>
      <c r="H21" s="28" t="str">
        <f t="shared" ca="1" si="4"/>
        <v/>
      </c>
      <c r="I21" s="27" t="e">
        <f t="shared" ca="1" si="5"/>
        <v>#VALUE!</v>
      </c>
      <c r="J21" s="28" t="e">
        <f t="shared" ca="1" si="5"/>
        <v>#VALUE!</v>
      </c>
      <c r="K21" s="27" t="str">
        <f t="shared" ca="1" si="6"/>
        <v/>
      </c>
      <c r="L21" s="27" t="str">
        <f t="shared" ca="1" si="7"/>
        <v/>
      </c>
      <c r="M21" s="27" t="str">
        <f t="shared" ca="1" si="8"/>
        <v/>
      </c>
      <c r="N21" s="27" t="str">
        <f t="shared" ca="1" si="9"/>
        <v/>
      </c>
      <c r="O21" s="27" t="str">
        <f t="shared" ca="1" si="10"/>
        <v/>
      </c>
      <c r="P21" s="27" t="str">
        <f t="shared" ca="1" si="11"/>
        <v/>
      </c>
      <c r="Q21" s="28" t="str">
        <f t="shared" ca="1" si="12"/>
        <v/>
      </c>
      <c r="R21" s="28" t="str">
        <f t="shared" ca="1" si="12"/>
        <v/>
      </c>
      <c r="S21" s="28" t="e">
        <f t="shared" ca="1" si="13"/>
        <v>#VALUE!</v>
      </c>
      <c r="T21" s="28" t="e">
        <f t="shared" ca="1" si="13"/>
        <v>#VALUE!</v>
      </c>
      <c r="U21" s="27" t="str">
        <f t="shared" ca="1" si="14"/>
        <v/>
      </c>
      <c r="V21" s="27" t="str">
        <f t="shared" ca="1" si="15"/>
        <v/>
      </c>
      <c r="W21" s="27" t="str">
        <f t="shared" si="16"/>
        <v/>
      </c>
    </row>
    <row r="22" spans="2:23" ht="15" customHeight="1" x14ac:dyDescent="0.3">
      <c r="B22" s="26">
        <v>12</v>
      </c>
      <c r="C22" s="27" t="str">
        <f t="shared" ca="1" si="0"/>
        <v/>
      </c>
      <c r="D22" s="27" t="str">
        <f t="shared" ca="1" si="1"/>
        <v/>
      </c>
      <c r="E22" s="27" t="str">
        <f t="shared" ca="1" si="2"/>
        <v/>
      </c>
      <c r="F22" s="27" t="str">
        <f t="shared" ca="1" si="3"/>
        <v/>
      </c>
      <c r="G22" s="28" t="str">
        <f t="shared" ca="1" si="4"/>
        <v/>
      </c>
      <c r="H22" s="28" t="str">
        <f t="shared" ca="1" si="4"/>
        <v/>
      </c>
      <c r="I22" s="27" t="e">
        <f t="shared" ca="1" si="5"/>
        <v>#VALUE!</v>
      </c>
      <c r="J22" s="28" t="e">
        <f t="shared" ca="1" si="5"/>
        <v>#VALUE!</v>
      </c>
      <c r="K22" s="27" t="str">
        <f t="shared" ca="1" si="6"/>
        <v/>
      </c>
      <c r="L22" s="27" t="str">
        <f t="shared" ca="1" si="7"/>
        <v/>
      </c>
      <c r="M22" s="27" t="str">
        <f t="shared" ca="1" si="8"/>
        <v/>
      </c>
      <c r="N22" s="27" t="str">
        <f t="shared" ca="1" si="9"/>
        <v/>
      </c>
      <c r="O22" s="27" t="str">
        <f t="shared" ca="1" si="10"/>
        <v/>
      </c>
      <c r="P22" s="27" t="str">
        <f t="shared" ca="1" si="11"/>
        <v/>
      </c>
      <c r="Q22" s="28" t="str">
        <f t="shared" ca="1" si="12"/>
        <v/>
      </c>
      <c r="R22" s="28" t="str">
        <f t="shared" ca="1" si="12"/>
        <v/>
      </c>
      <c r="S22" s="28" t="e">
        <f t="shared" ca="1" si="13"/>
        <v>#VALUE!</v>
      </c>
      <c r="T22" s="28" t="e">
        <f t="shared" ca="1" si="13"/>
        <v>#VALUE!</v>
      </c>
      <c r="U22" s="27" t="str">
        <f t="shared" ca="1" si="14"/>
        <v/>
      </c>
      <c r="V22" s="27" t="str">
        <f t="shared" ca="1" si="15"/>
        <v/>
      </c>
      <c r="W22" s="27" t="str">
        <f>IF(ISBLANK($I$5),"",IF($I$5=$C$5,E22,C22))</f>
        <v/>
      </c>
    </row>
    <row r="23" spans="2:23" ht="15" customHeight="1" x14ac:dyDescent="0.3">
      <c r="B23" s="26">
        <v>13</v>
      </c>
      <c r="C23" s="27" t="str">
        <f t="shared" ca="1" si="0"/>
        <v/>
      </c>
      <c r="D23" s="27" t="str">
        <f t="shared" ca="1" si="1"/>
        <v/>
      </c>
      <c r="E23" s="27" t="str">
        <f t="shared" ca="1" si="2"/>
        <v/>
      </c>
      <c r="F23" s="27" t="str">
        <f t="shared" ca="1" si="3"/>
        <v/>
      </c>
      <c r="G23" s="28" t="str">
        <f t="shared" ca="1" si="4"/>
        <v/>
      </c>
      <c r="H23" s="28" t="str">
        <f t="shared" ca="1" si="4"/>
        <v/>
      </c>
      <c r="I23" s="27" t="e">
        <f t="shared" ca="1" si="5"/>
        <v>#VALUE!</v>
      </c>
      <c r="J23" s="28" t="e">
        <f t="shared" ca="1" si="5"/>
        <v>#VALUE!</v>
      </c>
      <c r="K23" s="27" t="str">
        <f t="shared" ca="1" si="6"/>
        <v/>
      </c>
      <c r="L23" s="27" t="str">
        <f t="shared" ca="1" si="7"/>
        <v/>
      </c>
      <c r="M23" s="27" t="str">
        <f t="shared" ca="1" si="8"/>
        <v/>
      </c>
      <c r="N23" s="27" t="str">
        <f t="shared" ca="1" si="9"/>
        <v/>
      </c>
      <c r="O23" s="27" t="str">
        <f t="shared" ca="1" si="10"/>
        <v/>
      </c>
      <c r="P23" s="27" t="str">
        <f t="shared" ca="1" si="11"/>
        <v/>
      </c>
      <c r="Q23" s="28" t="str">
        <f t="shared" ca="1" si="12"/>
        <v/>
      </c>
      <c r="R23" s="28" t="str">
        <f t="shared" ca="1" si="12"/>
        <v/>
      </c>
      <c r="S23" s="28" t="e">
        <f t="shared" ca="1" si="13"/>
        <v>#VALUE!</v>
      </c>
      <c r="T23" s="28" t="e">
        <f t="shared" ca="1" si="13"/>
        <v>#VALUE!</v>
      </c>
      <c r="U23" s="27" t="str">
        <f t="shared" ca="1" si="14"/>
        <v/>
      </c>
      <c r="V23" s="27" t="str">
        <f t="shared" ca="1" si="15"/>
        <v/>
      </c>
      <c r="W23" s="27" t="str">
        <f t="shared" si="16"/>
        <v/>
      </c>
    </row>
    <row r="24" spans="2:23" ht="15" customHeight="1" x14ac:dyDescent="0.3">
      <c r="B24" s="26">
        <v>14</v>
      </c>
      <c r="C24" s="27" t="str">
        <f t="shared" ca="1" si="0"/>
        <v/>
      </c>
      <c r="D24" s="27" t="str">
        <f t="shared" ca="1" si="1"/>
        <v/>
      </c>
      <c r="E24" s="27" t="str">
        <f t="shared" ca="1" si="2"/>
        <v/>
      </c>
      <c r="F24" s="27" t="str">
        <f t="shared" ca="1" si="3"/>
        <v/>
      </c>
      <c r="G24" s="28" t="str">
        <f t="shared" ca="1" si="4"/>
        <v/>
      </c>
      <c r="H24" s="28" t="str">
        <f t="shared" ca="1" si="4"/>
        <v/>
      </c>
      <c r="I24" s="27" t="e">
        <f t="shared" ca="1" si="5"/>
        <v>#VALUE!</v>
      </c>
      <c r="J24" s="28" t="e">
        <f t="shared" ca="1" si="5"/>
        <v>#VALUE!</v>
      </c>
      <c r="K24" s="27" t="str">
        <f t="shared" ca="1" si="6"/>
        <v/>
      </c>
      <c r="L24" s="27" t="str">
        <f t="shared" ca="1" si="7"/>
        <v/>
      </c>
      <c r="M24" s="27" t="str">
        <f t="shared" ca="1" si="8"/>
        <v/>
      </c>
      <c r="N24" s="27" t="str">
        <f t="shared" ca="1" si="9"/>
        <v/>
      </c>
      <c r="O24" s="27" t="str">
        <f t="shared" ca="1" si="10"/>
        <v/>
      </c>
      <c r="P24" s="27" t="str">
        <f t="shared" ca="1" si="11"/>
        <v/>
      </c>
      <c r="Q24" s="28" t="str">
        <f t="shared" ca="1" si="12"/>
        <v/>
      </c>
      <c r="R24" s="28" t="str">
        <f t="shared" ca="1" si="12"/>
        <v/>
      </c>
      <c r="S24" s="28" t="e">
        <f t="shared" ca="1" si="13"/>
        <v>#VALUE!</v>
      </c>
      <c r="T24" s="28" t="e">
        <f t="shared" ca="1" si="13"/>
        <v>#VALUE!</v>
      </c>
      <c r="U24" s="27" t="str">
        <f t="shared" ca="1" si="14"/>
        <v/>
      </c>
      <c r="V24" s="27" t="str">
        <f t="shared" ca="1" si="15"/>
        <v/>
      </c>
      <c r="W24" s="27" t="str">
        <f>IF(ISBLANK($I$5),"",IF($I$5=$C$5,E24,C24))</f>
        <v/>
      </c>
    </row>
    <row r="25" spans="2:23" ht="15" customHeight="1" x14ac:dyDescent="0.3">
      <c r="B25" s="26">
        <v>15</v>
      </c>
      <c r="C25" s="27" t="str">
        <f t="shared" ca="1" si="0"/>
        <v/>
      </c>
      <c r="D25" s="27" t="str">
        <f t="shared" ca="1" si="1"/>
        <v/>
      </c>
      <c r="E25" s="27" t="str">
        <f t="shared" ca="1" si="2"/>
        <v/>
      </c>
      <c r="F25" s="27" t="str">
        <f t="shared" ca="1" si="3"/>
        <v/>
      </c>
      <c r="G25" s="28" t="str">
        <f t="shared" ca="1" si="4"/>
        <v/>
      </c>
      <c r="H25" s="28" t="str">
        <f t="shared" ca="1" si="4"/>
        <v/>
      </c>
      <c r="I25" s="27" t="e">
        <f t="shared" ca="1" si="5"/>
        <v>#VALUE!</v>
      </c>
      <c r="J25" s="28" t="e">
        <f t="shared" ca="1" si="5"/>
        <v>#VALUE!</v>
      </c>
      <c r="K25" s="27" t="str">
        <f t="shared" ca="1" si="6"/>
        <v/>
      </c>
      <c r="L25" s="27" t="str">
        <f t="shared" ca="1" si="7"/>
        <v/>
      </c>
      <c r="M25" s="27" t="str">
        <f t="shared" ca="1" si="8"/>
        <v/>
      </c>
      <c r="N25" s="27" t="str">
        <f t="shared" ca="1" si="9"/>
        <v/>
      </c>
      <c r="O25" s="27" t="str">
        <f t="shared" ca="1" si="10"/>
        <v/>
      </c>
      <c r="P25" s="27" t="str">
        <f t="shared" ca="1" si="11"/>
        <v/>
      </c>
      <c r="Q25" s="28" t="str">
        <f t="shared" ca="1" si="12"/>
        <v/>
      </c>
      <c r="R25" s="28" t="str">
        <f t="shared" ca="1" si="12"/>
        <v/>
      </c>
      <c r="S25" s="28" t="e">
        <f t="shared" ca="1" si="13"/>
        <v>#VALUE!</v>
      </c>
      <c r="T25" s="28" t="e">
        <f t="shared" ca="1" si="13"/>
        <v>#VALUE!</v>
      </c>
      <c r="U25" s="27" t="str">
        <f t="shared" ca="1" si="14"/>
        <v/>
      </c>
      <c r="V25" s="27" t="str">
        <f t="shared" ca="1" si="15"/>
        <v/>
      </c>
      <c r="W25" s="27" t="str">
        <f t="shared" si="16"/>
        <v/>
      </c>
    </row>
    <row r="26" spans="2:23" ht="15" customHeight="1" x14ac:dyDescent="0.3">
      <c r="B26" s="26">
        <v>16</v>
      </c>
      <c r="C26" s="27" t="str">
        <f t="shared" ca="1" si="0"/>
        <v/>
      </c>
      <c r="D26" s="27" t="str">
        <f t="shared" ca="1" si="1"/>
        <v/>
      </c>
      <c r="E26" s="27" t="str">
        <f t="shared" ca="1" si="2"/>
        <v/>
      </c>
      <c r="F26" s="27" t="str">
        <f t="shared" ca="1" si="3"/>
        <v/>
      </c>
      <c r="G26" s="28" t="str">
        <f t="shared" ca="1" si="4"/>
        <v/>
      </c>
      <c r="H26" s="28" t="str">
        <f t="shared" ca="1" si="4"/>
        <v/>
      </c>
      <c r="I26" s="27" t="e">
        <f t="shared" ca="1" si="5"/>
        <v>#VALUE!</v>
      </c>
      <c r="J26" s="28" t="e">
        <f t="shared" ca="1" si="5"/>
        <v>#VALUE!</v>
      </c>
      <c r="K26" s="27" t="str">
        <f t="shared" ca="1" si="6"/>
        <v/>
      </c>
      <c r="L26" s="27" t="str">
        <f t="shared" ca="1" si="7"/>
        <v/>
      </c>
      <c r="M26" s="27" t="str">
        <f t="shared" ca="1" si="8"/>
        <v/>
      </c>
      <c r="N26" s="27" t="str">
        <f t="shared" ca="1" si="9"/>
        <v/>
      </c>
      <c r="O26" s="27" t="str">
        <f t="shared" ca="1" si="10"/>
        <v/>
      </c>
      <c r="P26" s="27" t="str">
        <f t="shared" ca="1" si="11"/>
        <v/>
      </c>
      <c r="Q26" s="28" t="str">
        <f t="shared" ca="1" si="12"/>
        <v/>
      </c>
      <c r="R26" s="28" t="str">
        <f t="shared" ca="1" si="12"/>
        <v/>
      </c>
      <c r="S26" s="28" t="e">
        <f t="shared" ca="1" si="13"/>
        <v>#VALUE!</v>
      </c>
      <c r="T26" s="28" t="e">
        <f t="shared" ca="1" si="13"/>
        <v>#VALUE!</v>
      </c>
      <c r="U26" s="27" t="str">
        <f t="shared" ca="1" si="14"/>
        <v/>
      </c>
      <c r="V26" s="27" t="str">
        <f t="shared" ca="1" si="15"/>
        <v/>
      </c>
      <c r="W26" s="27" t="str">
        <f>IF(ISBLANK($I$5),"",IF($I$5=$C$5,E26,C26))</f>
        <v/>
      </c>
    </row>
    <row r="27" spans="2:23" ht="15" customHeight="1" x14ac:dyDescent="0.3">
      <c r="B27" s="26">
        <v>17</v>
      </c>
      <c r="C27" s="27" t="str">
        <f t="shared" ca="1" si="0"/>
        <v/>
      </c>
      <c r="D27" s="27" t="str">
        <f t="shared" ca="1" si="1"/>
        <v/>
      </c>
      <c r="E27" s="27" t="str">
        <f t="shared" ca="1" si="2"/>
        <v/>
      </c>
      <c r="F27" s="27" t="str">
        <f t="shared" ca="1" si="3"/>
        <v/>
      </c>
      <c r="G27" s="28" t="str">
        <f t="shared" ca="1" si="4"/>
        <v/>
      </c>
      <c r="H27" s="28" t="str">
        <f t="shared" ca="1" si="4"/>
        <v/>
      </c>
      <c r="I27" s="27" t="e">
        <f t="shared" ca="1" si="5"/>
        <v>#VALUE!</v>
      </c>
      <c r="J27" s="28" t="e">
        <f t="shared" ca="1" si="5"/>
        <v>#VALUE!</v>
      </c>
      <c r="K27" s="27" t="str">
        <f t="shared" ca="1" si="6"/>
        <v/>
      </c>
      <c r="L27" s="27" t="str">
        <f t="shared" ca="1" si="7"/>
        <v/>
      </c>
      <c r="M27" s="27" t="str">
        <f t="shared" ca="1" si="8"/>
        <v/>
      </c>
      <c r="N27" s="27" t="str">
        <f t="shared" ca="1" si="9"/>
        <v/>
      </c>
      <c r="O27" s="27" t="str">
        <f t="shared" ca="1" si="10"/>
        <v/>
      </c>
      <c r="P27" s="27" t="str">
        <f t="shared" ca="1" si="11"/>
        <v/>
      </c>
      <c r="Q27" s="28" t="str">
        <f t="shared" ca="1" si="12"/>
        <v/>
      </c>
      <c r="R27" s="28" t="str">
        <f t="shared" ca="1" si="12"/>
        <v/>
      </c>
      <c r="S27" s="28" t="e">
        <f t="shared" ca="1" si="13"/>
        <v>#VALUE!</v>
      </c>
      <c r="T27" s="28" t="e">
        <f t="shared" ca="1" si="13"/>
        <v>#VALUE!</v>
      </c>
      <c r="U27" s="27" t="str">
        <f t="shared" ca="1" si="14"/>
        <v/>
      </c>
      <c r="V27" s="27" t="str">
        <f t="shared" ca="1" si="15"/>
        <v/>
      </c>
      <c r="W27" s="27" t="str">
        <f t="shared" si="16"/>
        <v/>
      </c>
    </row>
    <row r="28" spans="2:23" ht="15" customHeight="1" x14ac:dyDescent="0.3">
      <c r="B28" s="29">
        <v>18</v>
      </c>
      <c r="C28" s="27" t="str">
        <f t="shared" ca="1" si="0"/>
        <v/>
      </c>
      <c r="D28" s="27" t="str">
        <f t="shared" ca="1" si="1"/>
        <v/>
      </c>
      <c r="E28" s="27" t="str">
        <f t="shared" ca="1" si="2"/>
        <v/>
      </c>
      <c r="F28" s="27" t="str">
        <f t="shared" ca="1" si="3"/>
        <v/>
      </c>
      <c r="G28" s="28" t="str">
        <f t="shared" ca="1" si="4"/>
        <v/>
      </c>
      <c r="H28" s="28" t="str">
        <f t="shared" ca="1" si="4"/>
        <v/>
      </c>
      <c r="I28" s="27" t="e">
        <f t="shared" ca="1" si="5"/>
        <v>#VALUE!</v>
      </c>
      <c r="J28" s="28" t="e">
        <f t="shared" ca="1" si="5"/>
        <v>#VALUE!</v>
      </c>
      <c r="K28" s="27" t="str">
        <f t="shared" ca="1" si="6"/>
        <v/>
      </c>
      <c r="L28" s="27" t="str">
        <f t="shared" ca="1" si="7"/>
        <v/>
      </c>
      <c r="M28" s="27" t="str">
        <f t="shared" ca="1" si="8"/>
        <v/>
      </c>
      <c r="N28" s="27" t="str">
        <f t="shared" ca="1" si="9"/>
        <v/>
      </c>
      <c r="O28" s="27" t="str">
        <f t="shared" ca="1" si="10"/>
        <v/>
      </c>
      <c r="P28" s="27" t="str">
        <f t="shared" ca="1" si="11"/>
        <v/>
      </c>
      <c r="Q28" s="28" t="str">
        <f t="shared" ca="1" si="12"/>
        <v/>
      </c>
      <c r="R28" s="28" t="str">
        <f t="shared" ca="1" si="12"/>
        <v/>
      </c>
      <c r="S28" s="28" t="e">
        <f t="shared" ca="1" si="13"/>
        <v>#VALUE!</v>
      </c>
      <c r="T28" s="28" t="e">
        <f t="shared" ca="1" si="13"/>
        <v>#VALUE!</v>
      </c>
      <c r="U28" s="27" t="str">
        <f t="shared" ca="1" si="14"/>
        <v/>
      </c>
      <c r="V28" s="27" t="str">
        <f t="shared" ca="1" si="15"/>
        <v/>
      </c>
      <c r="W28" s="27" t="str">
        <f>IF(ISBLANK($I$5),"",IF($I$5=$C$5,E28,C28))</f>
        <v/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0</v>
      </c>
      <c r="H29" s="27"/>
      <c r="I29" s="27" t="e">
        <f ca="1">SUM(I11:I28)</f>
        <v>#VALUE!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0</v>
      </c>
      <c r="R29" s="27"/>
      <c r="S29" s="27" t="e">
        <f ca="1">SUM(S11:S28)</f>
        <v>#VALUE!</v>
      </c>
      <c r="T29" s="32"/>
      <c r="U29" s="35"/>
      <c r="V29" s="103"/>
    </row>
    <row r="30" spans="2:23" ht="3.75" customHeight="1" x14ac:dyDescent="0.3"/>
  </sheetData>
  <mergeCells count="23">
    <mergeCell ref="W8:W10"/>
    <mergeCell ref="B8:B10"/>
    <mergeCell ref="C29:F29"/>
    <mergeCell ref="M29:P29"/>
    <mergeCell ref="C8:L8"/>
    <mergeCell ref="M8:V8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B2:V2"/>
    <mergeCell ref="E4:F4"/>
    <mergeCell ref="C5:D5"/>
    <mergeCell ref="C6:D6"/>
    <mergeCell ref="I6:K6"/>
    <mergeCell ref="I4:M4"/>
    <mergeCell ref="I5:M5"/>
  </mergeCells>
  <dataValidations count="1">
    <dataValidation type="list" allowBlank="1" showInputMessage="1" showErrorMessage="1" sqref="I5" xr:uid="{00000000-0002-0000-2B00-000000000000}">
      <formula1>$C$5:$C$6</formula1>
    </dataValidation>
  </dataValidation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31B104-30F4-43CB-A295-5C7AC926E0C9}">
  <sheetPr>
    <tabColor theme="0" tint="-0.14999847407452621"/>
  </sheetPr>
  <dimension ref="A1:X30"/>
  <sheetViews>
    <sheetView zoomScale="90" zoomScaleNormal="90" workbookViewId="0">
      <selection activeCell="C6" sqref="C6:D6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91" t="str">
        <f ca="1">MID(CELL("filename",B2),FIND("]",CELL("filename",B2))+1,255)</f>
        <v>The Ghostbusters</v>
      </c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3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263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Ball'!J4),"",'Pink Ball'!J4)</f>
        <v>Casper</v>
      </c>
      <c r="J5" s="241"/>
      <c r="K5" s="241"/>
      <c r="L5" s="241"/>
      <c r="M5" s="271"/>
      <c r="Q5" s="151">
        <f ca="1">IFERROR(SUM(G11:G28,Q11:Q28)-MAX(SUM(C11:C28,M11:M28),SUM(E11:E28,O11:O28)),0)</f>
        <v>17</v>
      </c>
      <c r="W5" s="151" t="e">
        <f ca="1">(IFERROR(INDIRECT("'"&amp;$C$5&amp;"'!G5"),"")+IFERROR(INDIRECT("'"&amp;$C$6&amp;"'!G5"),""))/2</f>
        <v>#VALUE!</v>
      </c>
    </row>
    <row r="6" spans="2:23" ht="15" customHeight="1" x14ac:dyDescent="0.3">
      <c r="B6" s="21" t="s">
        <v>35</v>
      </c>
      <c r="C6" s="270" t="s">
        <v>98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Stewart's Score</v>
      </c>
      <c r="D9" s="260"/>
      <c r="E9" s="259" t="str">
        <f>IF(ISBLANK($C$6),"",$C$6&amp;"'s Score")</f>
        <v>Slimer's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(Stewart)</v>
      </c>
      <c r="L9" s="263" t="str">
        <f>"Dead Weight Score ("&amp;$C$6&amp;")"</f>
        <v>Dead Weight Score (Slimer)</v>
      </c>
      <c r="M9" s="259" t="str">
        <f>IF(ISBLANK($C$5),"",$C$5&amp;"'s Score")</f>
        <v>Stewart's Score</v>
      </c>
      <c r="N9" s="260"/>
      <c r="O9" s="259" t="str">
        <f>IF(ISBLANK($C$6),"",$C$6&amp;"'s Score")</f>
        <v>Slimer's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(Stewart)</v>
      </c>
      <c r="V9" s="263" t="str">
        <f>"Dead Weight Score ("&amp;$C$6&amp;")"</f>
        <v>Dead Weight Score (Slimer)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1</v>
      </c>
      <c r="D11" s="27">
        <f ca="1">IFERROR(INDIRECT("'"&amp;$C$5&amp;"'!H"&amp;($B11+10)),"")</f>
        <v>1</v>
      </c>
      <c r="E11" s="27">
        <f ca="1">IFERROR(INDIRECT("'"&amp;$C$6&amp;"'!G"&amp;($B11+10)),"")</f>
        <v>3</v>
      </c>
      <c r="F11" s="27">
        <f ca="1">IFERROR(INDIRECT("'"&amp;$C$6&amp;"'!H"&amp;($B11+10)),"")</f>
        <v>3</v>
      </c>
      <c r="G11" s="28">
        <f ca="1">IFERROR((IF(C11=E11,C11,IF(C11&gt;E11,C11,E11))),"")</f>
        <v>3</v>
      </c>
      <c r="H11" s="28">
        <f ca="1">IFERROR((IF(D11=F11,D11,IF(D11&gt;F11,D11,F11))),"")</f>
        <v>3</v>
      </c>
      <c r="I11" s="28">
        <f ca="1">E11+C11</f>
        <v>4</v>
      </c>
      <c r="J11" s="28">
        <f ca="1">F11+D11</f>
        <v>4</v>
      </c>
      <c r="K11" s="27">
        <f ca="1">IF(AND(C11="",E11=""),"",IF(C11&lt;E11,E11-C11,0))</f>
        <v>2</v>
      </c>
      <c r="L11" s="27">
        <f ca="1">IF(AND(C11="",E11=""),"",IF(C11&gt;E11,C11-E11,0))</f>
        <v>0</v>
      </c>
      <c r="M11" s="27">
        <f ca="1">IFERROR(INDIRECT("'"&amp;$C$5&amp;"'!Q"&amp;($B11+10)),"")</f>
        <v>3</v>
      </c>
      <c r="N11" s="27">
        <f ca="1">IFERROR(INDIRECT("'"&amp;$C$5&amp;"'!R"&amp;($B11+10)),"")</f>
        <v>3</v>
      </c>
      <c r="O11" s="27">
        <f ca="1">IFERROR(INDIRECT("'"&amp;$C$6&amp;"'!Q"&amp;($B11+10)),"")</f>
        <v>1</v>
      </c>
      <c r="P11" s="27">
        <f ca="1">IFERROR(INDIRECT("'"&amp;$C$6&amp;"'!R"&amp;($B11+10)),"")</f>
        <v>1</v>
      </c>
      <c r="Q11" s="28">
        <f ca="1">IFERROR((IF(M11=O11,M11,IF(M11&gt;O11,M11,O11))),"")</f>
        <v>3</v>
      </c>
      <c r="R11" s="28">
        <f ca="1">IFERROR((IF(N11=P11,N11,IF(N11&gt;P11,N11,P11))),"")</f>
        <v>3</v>
      </c>
      <c r="S11" s="28">
        <f ca="1">O11+M11</f>
        <v>4</v>
      </c>
      <c r="T11" s="28">
        <f ca="1">P11+N11</f>
        <v>4</v>
      </c>
      <c r="U11" s="27">
        <f ca="1">IF(AND(M11="",O11=""),"",IF(M11&lt;O11,O11-M11,0))</f>
        <v>0</v>
      </c>
      <c r="V11" s="27">
        <f ca="1">IF(AND(M11="",O11=""),"",IF(M11&gt;O11,M11-O11,0))</f>
        <v>2</v>
      </c>
      <c r="W11" s="27">
        <f ca="1">IF(OR($I$5="",ISBLANK($I$5)),"",IF($I$5=$C$5,C11,E11))</f>
        <v>3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3</v>
      </c>
      <c r="D12" s="27">
        <f t="shared" ref="D12:D28" ca="1" si="1">IFERROR(INDIRECT("'"&amp;$C$5&amp;"'!H"&amp;($B12+10)),"")</f>
        <v>3</v>
      </c>
      <c r="E12" s="27">
        <f t="shared" ref="E12:E28" ca="1" si="2">IFERROR(INDIRECT("'"&amp;$C$6&amp;"'!G"&amp;($B12+10)),"")</f>
        <v>2</v>
      </c>
      <c r="F12" s="27">
        <f t="shared" ref="F12:F28" ca="1" si="3">IFERROR(INDIRECT("'"&amp;$C$6&amp;"'!H"&amp;($B12+10)),"")</f>
        <v>2</v>
      </c>
      <c r="G12" s="28">
        <f t="shared" ref="G12:H28" ca="1" si="4">IFERROR((IF(C12=E12,C12,IF(C12&gt;E12,C12,E12))),"")</f>
        <v>3</v>
      </c>
      <c r="H12" s="28">
        <f t="shared" ca="1" si="4"/>
        <v>3</v>
      </c>
      <c r="I12" s="27">
        <f t="shared" ref="I12:J28" ca="1" si="5">E12+C12</f>
        <v>5</v>
      </c>
      <c r="J12" s="28">
        <f t="shared" ca="1" si="5"/>
        <v>5</v>
      </c>
      <c r="K12" s="27">
        <f t="shared" ref="K12:K28" ca="1" si="6">IF(AND(C12="",E12=""),"",IF(C12&lt;E12,E12-C12,0))</f>
        <v>0</v>
      </c>
      <c r="L12" s="27">
        <f t="shared" ref="L12:L28" ca="1" si="7">IF(AND(C12="",E12=""),"",IF(C12&gt;E12,C12-E12,0))</f>
        <v>1</v>
      </c>
      <c r="M12" s="27">
        <f t="shared" ref="M12:M28" ca="1" si="8">IFERROR(INDIRECT("'"&amp;$C$5&amp;"'!Q"&amp;($B12+10)),"")</f>
        <v>1</v>
      </c>
      <c r="N12" s="27">
        <f t="shared" ref="N12:N28" ca="1" si="9">IFERROR(INDIRECT("'"&amp;$C$5&amp;"'!R"&amp;($B12+10)),"")</f>
        <v>1</v>
      </c>
      <c r="O12" s="27">
        <f t="shared" ref="O12:O28" ca="1" si="10">IFERROR(INDIRECT("'"&amp;$C$6&amp;"'!Q"&amp;($B12+10)),"")</f>
        <v>1</v>
      </c>
      <c r="P12" s="27">
        <f t="shared" ref="P12:P28" ca="1" si="11">IFERROR(INDIRECT("'"&amp;$C$6&amp;"'!R"&amp;($B12+10)),"")</f>
        <v>1</v>
      </c>
      <c r="Q12" s="28">
        <f t="shared" ref="Q12:R28" ca="1" si="12">IFERROR((IF(M12=O12,M12,IF(M12&gt;O12,M12,O12))),"")</f>
        <v>1</v>
      </c>
      <c r="R12" s="28">
        <f t="shared" ca="1" si="12"/>
        <v>1</v>
      </c>
      <c r="S12" s="28">
        <f t="shared" ref="S12:T28" ca="1" si="13">O12+M12</f>
        <v>2</v>
      </c>
      <c r="T12" s="28">
        <f t="shared" ca="1" si="13"/>
        <v>2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0</v>
      </c>
      <c r="W12" s="27">
        <f ca="1">IF(OR($I$5="",ISBLANK($I$5)),"",IF($I$5=$C$5,E12,C12))</f>
        <v>3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3</v>
      </c>
      <c r="F13" s="27">
        <f t="shared" ca="1" si="3"/>
        <v>3</v>
      </c>
      <c r="G13" s="28">
        <f t="shared" ca="1" si="4"/>
        <v>3</v>
      </c>
      <c r="H13" s="28">
        <f t="shared" ca="1" si="4"/>
        <v>3</v>
      </c>
      <c r="I13" s="27">
        <f t="shared" ca="1" si="5"/>
        <v>5</v>
      </c>
      <c r="J13" s="28">
        <f t="shared" ca="1" si="5"/>
        <v>5</v>
      </c>
      <c r="K13" s="27">
        <f t="shared" ca="1" si="6"/>
        <v>1</v>
      </c>
      <c r="L13" s="27">
        <f t="shared" ca="1" si="7"/>
        <v>0</v>
      </c>
      <c r="M13" s="27">
        <f t="shared" ca="1" si="8"/>
        <v>2</v>
      </c>
      <c r="N13" s="27">
        <f t="shared" ca="1" si="9"/>
        <v>2</v>
      </c>
      <c r="O13" s="27">
        <f t="shared" ca="1" si="10"/>
        <v>3</v>
      </c>
      <c r="P13" s="27">
        <f t="shared" ca="1" si="11"/>
        <v>3</v>
      </c>
      <c r="Q13" s="28">
        <f t="shared" ca="1" si="12"/>
        <v>3</v>
      </c>
      <c r="R13" s="28">
        <f t="shared" ca="1" si="12"/>
        <v>3</v>
      </c>
      <c r="S13" s="28">
        <f t="shared" ca="1" si="13"/>
        <v>5</v>
      </c>
      <c r="T13" s="28">
        <f t="shared" ca="1" si="13"/>
        <v>5</v>
      </c>
      <c r="U13" s="27">
        <f t="shared" ca="1" si="14"/>
        <v>1</v>
      </c>
      <c r="V13" s="27">
        <f t="shared" ca="1" si="15"/>
        <v>0</v>
      </c>
      <c r="W13" s="27">
        <f t="shared" ref="W13" ca="1" si="16">IF(OR($I$5="",ISBLANK($I$5)),"",IF($I$5=$C$5,C13,E13))</f>
        <v>3</v>
      </c>
    </row>
    <row r="14" spans="2:23" ht="15" customHeight="1" x14ac:dyDescent="0.3">
      <c r="B14" s="26">
        <v>4</v>
      </c>
      <c r="C14" s="27">
        <f t="shared" ca="1" si="0"/>
        <v>3</v>
      </c>
      <c r="D14" s="27">
        <f t="shared" ca="1" si="1"/>
        <v>3</v>
      </c>
      <c r="E14" s="27">
        <f t="shared" ca="1" si="2"/>
        <v>0</v>
      </c>
      <c r="F14" s="27">
        <f t="shared" ca="1" si="3"/>
        <v>0</v>
      </c>
      <c r="G14" s="28">
        <f t="shared" ca="1" si="4"/>
        <v>3</v>
      </c>
      <c r="H14" s="28">
        <f t="shared" ca="1" si="4"/>
        <v>3</v>
      </c>
      <c r="I14" s="27">
        <f t="shared" ca="1" si="5"/>
        <v>3</v>
      </c>
      <c r="J14" s="28">
        <f t="shared" ca="1" si="5"/>
        <v>3</v>
      </c>
      <c r="K14" s="27">
        <f t="shared" ca="1" si="6"/>
        <v>0</v>
      </c>
      <c r="L14" s="27">
        <f t="shared" ca="1" si="7"/>
        <v>3</v>
      </c>
      <c r="M14" s="27">
        <f t="shared" ca="1" si="8"/>
        <v>2</v>
      </c>
      <c r="N14" s="27">
        <f t="shared" ca="1" si="9"/>
        <v>2</v>
      </c>
      <c r="O14" s="27">
        <f t="shared" ca="1" si="10"/>
        <v>1</v>
      </c>
      <c r="P14" s="27">
        <f t="shared" ca="1" si="11"/>
        <v>1</v>
      </c>
      <c r="Q14" s="28">
        <f t="shared" ca="1" si="12"/>
        <v>2</v>
      </c>
      <c r="R14" s="28">
        <f t="shared" ca="1" si="12"/>
        <v>2</v>
      </c>
      <c r="S14" s="28">
        <f t="shared" ca="1" si="13"/>
        <v>3</v>
      </c>
      <c r="T14" s="28">
        <f t="shared" ca="1" si="13"/>
        <v>3</v>
      </c>
      <c r="U14" s="27">
        <f t="shared" ca="1" si="14"/>
        <v>0</v>
      </c>
      <c r="V14" s="27">
        <f t="shared" ca="1" si="15"/>
        <v>1</v>
      </c>
      <c r="W14" s="27">
        <f t="shared" ref="W14" ca="1" si="17">IF(OR($I$5="",ISBLANK($I$5)),"",IF($I$5=$C$5,E14,C14))</f>
        <v>3</v>
      </c>
    </row>
    <row r="15" spans="2:23" ht="15" customHeight="1" x14ac:dyDescent="0.3">
      <c r="B15" s="26">
        <v>5</v>
      </c>
      <c r="C15" s="27">
        <f t="shared" ca="1" si="0"/>
        <v>2</v>
      </c>
      <c r="D15" s="27">
        <f t="shared" ca="1" si="1"/>
        <v>2</v>
      </c>
      <c r="E15" s="27">
        <f t="shared" ca="1" si="2"/>
        <v>2</v>
      </c>
      <c r="F15" s="27">
        <f t="shared" ca="1" si="3"/>
        <v>2</v>
      </c>
      <c r="G15" s="28">
        <f t="shared" ca="1" si="4"/>
        <v>2</v>
      </c>
      <c r="H15" s="28">
        <f t="shared" ca="1" si="4"/>
        <v>2</v>
      </c>
      <c r="I15" s="27">
        <f t="shared" ca="1" si="5"/>
        <v>4</v>
      </c>
      <c r="J15" s="28">
        <f t="shared" ca="1" si="5"/>
        <v>4</v>
      </c>
      <c r="K15" s="27">
        <f t="shared" ca="1" si="6"/>
        <v>0</v>
      </c>
      <c r="L15" s="27">
        <f t="shared" ca="1" si="7"/>
        <v>0</v>
      </c>
      <c r="M15" s="27">
        <f t="shared" ca="1" si="8"/>
        <v>2</v>
      </c>
      <c r="N15" s="27">
        <f t="shared" ca="1" si="9"/>
        <v>2</v>
      </c>
      <c r="O15" s="27">
        <f t="shared" ca="1" si="10"/>
        <v>1</v>
      </c>
      <c r="P15" s="27">
        <f t="shared" ca="1" si="11"/>
        <v>1</v>
      </c>
      <c r="Q15" s="28">
        <f t="shared" ca="1" si="12"/>
        <v>2</v>
      </c>
      <c r="R15" s="28">
        <f t="shared" ca="1" si="12"/>
        <v>2</v>
      </c>
      <c r="S15" s="28">
        <f t="shared" ca="1" si="13"/>
        <v>3</v>
      </c>
      <c r="T15" s="28">
        <f t="shared" ca="1" si="13"/>
        <v>3</v>
      </c>
      <c r="U15" s="27">
        <f t="shared" ca="1" si="14"/>
        <v>0</v>
      </c>
      <c r="V15" s="27">
        <f t="shared" ca="1" si="15"/>
        <v>1</v>
      </c>
      <c r="W15" s="27">
        <f t="shared" ref="W15" ca="1" si="18">IF(OR($I$5="",ISBLANK($I$5)),"",IF($I$5=$C$5,C15,E15))</f>
        <v>2</v>
      </c>
    </row>
    <row r="16" spans="2:23" ht="15" customHeight="1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1</v>
      </c>
      <c r="F16" s="27">
        <f t="shared" ca="1" si="3"/>
        <v>1</v>
      </c>
      <c r="G16" s="28">
        <f t="shared" ca="1" si="4"/>
        <v>2</v>
      </c>
      <c r="H16" s="28">
        <f t="shared" ca="1" si="4"/>
        <v>2</v>
      </c>
      <c r="I16" s="27">
        <f t="shared" ca="1" si="5"/>
        <v>3</v>
      </c>
      <c r="J16" s="28">
        <f t="shared" ca="1" si="5"/>
        <v>3</v>
      </c>
      <c r="K16" s="27">
        <f t="shared" ca="1" si="6"/>
        <v>0</v>
      </c>
      <c r="L16" s="27">
        <f t="shared" ca="1" si="7"/>
        <v>1</v>
      </c>
      <c r="M16" s="27">
        <f t="shared" ca="1" si="8"/>
        <v>3</v>
      </c>
      <c r="N16" s="27">
        <f t="shared" ca="1" si="9"/>
        <v>3</v>
      </c>
      <c r="O16" s="27">
        <f t="shared" ca="1" si="10"/>
        <v>0</v>
      </c>
      <c r="P16" s="27">
        <f t="shared" ca="1" si="11"/>
        <v>0</v>
      </c>
      <c r="Q16" s="28">
        <f t="shared" ca="1" si="12"/>
        <v>3</v>
      </c>
      <c r="R16" s="28">
        <f t="shared" ca="1" si="12"/>
        <v>3</v>
      </c>
      <c r="S16" s="28">
        <f t="shared" ca="1" si="13"/>
        <v>3</v>
      </c>
      <c r="T16" s="28">
        <f t="shared" ca="1" si="13"/>
        <v>3</v>
      </c>
      <c r="U16" s="27">
        <f t="shared" ca="1" si="14"/>
        <v>0</v>
      </c>
      <c r="V16" s="27">
        <f t="shared" ca="1" si="15"/>
        <v>3</v>
      </c>
      <c r="W16" s="27">
        <f t="shared" ref="W16" ca="1" si="19">IF(OR($I$5="",ISBLANK($I$5)),"",IF($I$5=$C$5,E16,C16))</f>
        <v>2</v>
      </c>
    </row>
    <row r="17" spans="2:23" ht="15" customHeight="1" x14ac:dyDescent="0.3">
      <c r="B17" s="26">
        <v>7</v>
      </c>
      <c r="C17" s="27">
        <f t="shared" ca="1" si="0"/>
        <v>1</v>
      </c>
      <c r="D17" s="27">
        <f t="shared" ca="1" si="1"/>
        <v>1</v>
      </c>
      <c r="E17" s="27">
        <f t="shared" ca="1" si="2"/>
        <v>3</v>
      </c>
      <c r="F17" s="27">
        <f t="shared" ca="1" si="3"/>
        <v>3</v>
      </c>
      <c r="G17" s="28">
        <f t="shared" ca="1" si="4"/>
        <v>3</v>
      </c>
      <c r="H17" s="28">
        <f t="shared" ca="1" si="4"/>
        <v>3</v>
      </c>
      <c r="I17" s="27">
        <f t="shared" ca="1" si="5"/>
        <v>4</v>
      </c>
      <c r="J17" s="28">
        <f t="shared" ca="1" si="5"/>
        <v>4</v>
      </c>
      <c r="K17" s="27">
        <f t="shared" ca="1" si="6"/>
        <v>2</v>
      </c>
      <c r="L17" s="27">
        <f t="shared" ca="1" si="7"/>
        <v>0</v>
      </c>
      <c r="M17" s="27">
        <f t="shared" ca="1" si="8"/>
        <v>1</v>
      </c>
      <c r="N17" s="27">
        <f t="shared" ca="1" si="9"/>
        <v>1</v>
      </c>
      <c r="O17" s="27">
        <f t="shared" ca="1" si="10"/>
        <v>4</v>
      </c>
      <c r="P17" s="27">
        <f t="shared" ca="1" si="11"/>
        <v>4</v>
      </c>
      <c r="Q17" s="28">
        <f t="shared" ca="1" si="12"/>
        <v>4</v>
      </c>
      <c r="R17" s="28">
        <f t="shared" ca="1" si="12"/>
        <v>4</v>
      </c>
      <c r="S17" s="28">
        <f t="shared" ca="1" si="13"/>
        <v>5</v>
      </c>
      <c r="T17" s="28">
        <f t="shared" ca="1" si="13"/>
        <v>5</v>
      </c>
      <c r="U17" s="27">
        <f t="shared" ca="1" si="14"/>
        <v>3</v>
      </c>
      <c r="V17" s="27">
        <f t="shared" ca="1" si="15"/>
        <v>0</v>
      </c>
      <c r="W17" s="27">
        <f t="shared" ref="W17" ca="1" si="20">IF(OR($I$5="",ISBLANK($I$5)),"",IF($I$5=$C$5,C17,E17))</f>
        <v>3</v>
      </c>
    </row>
    <row r="18" spans="2:23" ht="15" customHeight="1" x14ac:dyDescent="0.3">
      <c r="B18" s="26">
        <v>8</v>
      </c>
      <c r="C18" s="27">
        <f t="shared" ca="1" si="0"/>
        <v>1</v>
      </c>
      <c r="D18" s="27">
        <f t="shared" ca="1" si="1"/>
        <v>1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3</v>
      </c>
      <c r="J18" s="28">
        <f t="shared" ca="1" si="5"/>
        <v>3</v>
      </c>
      <c r="K18" s="27">
        <f t="shared" ca="1" si="6"/>
        <v>1</v>
      </c>
      <c r="L18" s="27">
        <f t="shared" ca="1" si="7"/>
        <v>0</v>
      </c>
      <c r="M18" s="27">
        <f t="shared" ca="1" si="8"/>
        <v>0</v>
      </c>
      <c r="N18" s="27">
        <f t="shared" ca="1" si="9"/>
        <v>0</v>
      </c>
      <c r="O18" s="27">
        <f t="shared" ca="1" si="10"/>
        <v>2</v>
      </c>
      <c r="P18" s="27">
        <f t="shared" ca="1" si="11"/>
        <v>2</v>
      </c>
      <c r="Q18" s="28">
        <f t="shared" ca="1" si="12"/>
        <v>2</v>
      </c>
      <c r="R18" s="28">
        <f t="shared" ca="1" si="12"/>
        <v>2</v>
      </c>
      <c r="S18" s="28">
        <f t="shared" ca="1" si="13"/>
        <v>2</v>
      </c>
      <c r="T18" s="28">
        <f t="shared" ca="1" si="13"/>
        <v>2</v>
      </c>
      <c r="U18" s="27">
        <f t="shared" ca="1" si="14"/>
        <v>2</v>
      </c>
      <c r="V18" s="27">
        <f t="shared" ca="1" si="15"/>
        <v>0</v>
      </c>
      <c r="W18" s="27">
        <f t="shared" ref="W18" ca="1" si="21">IF(OR($I$5="",ISBLANK($I$5)),"",IF($I$5=$C$5,E18,C18))</f>
        <v>1</v>
      </c>
    </row>
    <row r="19" spans="2:23" ht="15" customHeight="1" x14ac:dyDescent="0.3">
      <c r="B19" s="26">
        <v>9</v>
      </c>
      <c r="C19" s="27">
        <f t="shared" ca="1" si="0"/>
        <v>0</v>
      </c>
      <c r="D19" s="27">
        <f t="shared" ca="1" si="1"/>
        <v>0</v>
      </c>
      <c r="E19" s="27">
        <f t="shared" ca="1" si="2"/>
        <v>0</v>
      </c>
      <c r="F19" s="27">
        <f t="shared" ca="1" si="3"/>
        <v>-2</v>
      </c>
      <c r="G19" s="28">
        <f t="shared" ca="1" si="4"/>
        <v>0</v>
      </c>
      <c r="H19" s="28">
        <f t="shared" ca="1" si="4"/>
        <v>0</v>
      </c>
      <c r="I19" s="27">
        <f t="shared" ca="1" si="5"/>
        <v>0</v>
      </c>
      <c r="J19" s="28">
        <f t="shared" ca="1" si="5"/>
        <v>-2</v>
      </c>
      <c r="K19" s="27">
        <f t="shared" ca="1" si="6"/>
        <v>0</v>
      </c>
      <c r="L19" s="27">
        <f t="shared" ca="1" si="7"/>
        <v>0</v>
      </c>
      <c r="M19" s="27">
        <f t="shared" ca="1" si="8"/>
        <v>2</v>
      </c>
      <c r="N19" s="27">
        <f t="shared" ca="1" si="9"/>
        <v>2</v>
      </c>
      <c r="O19" s="27">
        <f t="shared" ca="1" si="10"/>
        <v>0</v>
      </c>
      <c r="P19" s="27">
        <f t="shared" ca="1" si="11"/>
        <v>0</v>
      </c>
      <c r="Q19" s="28">
        <f t="shared" ca="1" si="12"/>
        <v>2</v>
      </c>
      <c r="R19" s="28">
        <f t="shared" ca="1" si="12"/>
        <v>2</v>
      </c>
      <c r="S19" s="28">
        <f t="shared" ca="1" si="13"/>
        <v>2</v>
      </c>
      <c r="T19" s="28">
        <f t="shared" ca="1" si="13"/>
        <v>2</v>
      </c>
      <c r="U19" s="27">
        <f t="shared" ca="1" si="14"/>
        <v>0</v>
      </c>
      <c r="V19" s="27">
        <f t="shared" ca="1" si="15"/>
        <v>2</v>
      </c>
      <c r="W19" s="27">
        <f t="shared" ref="W19" ca="1" si="22">IF(OR($I$5="",ISBLANK($I$5)),"",IF($I$5=$C$5,C19,E19))</f>
        <v>0</v>
      </c>
    </row>
    <row r="20" spans="2:23" ht="15" customHeight="1" x14ac:dyDescent="0.3">
      <c r="B20" s="26">
        <v>10</v>
      </c>
      <c r="C20" s="27">
        <f t="shared" ca="1" si="0"/>
        <v>2</v>
      </c>
      <c r="D20" s="27">
        <f t="shared" ca="1" si="1"/>
        <v>2</v>
      </c>
      <c r="E20" s="27">
        <f t="shared" ca="1" si="2"/>
        <v>0</v>
      </c>
      <c r="F20" s="27">
        <f t="shared" ca="1" si="3"/>
        <v>-1</v>
      </c>
      <c r="G20" s="28">
        <f t="shared" ca="1" si="4"/>
        <v>2</v>
      </c>
      <c r="H20" s="28">
        <f t="shared" ca="1" si="4"/>
        <v>2</v>
      </c>
      <c r="I20" s="27">
        <f t="shared" ca="1" si="5"/>
        <v>2</v>
      </c>
      <c r="J20" s="28">
        <f t="shared" ca="1" si="5"/>
        <v>1</v>
      </c>
      <c r="K20" s="27">
        <f t="shared" ca="1" si="6"/>
        <v>0</v>
      </c>
      <c r="L20" s="27">
        <f t="shared" ca="1" si="7"/>
        <v>2</v>
      </c>
      <c r="M20" s="27">
        <f t="shared" ca="1" si="8"/>
        <v>0</v>
      </c>
      <c r="N20" s="27">
        <f t="shared" ca="1" si="9"/>
        <v>-1</v>
      </c>
      <c r="O20" s="27">
        <f t="shared" ca="1" si="10"/>
        <v>0</v>
      </c>
      <c r="P20" s="27">
        <f t="shared" ca="1" si="11"/>
        <v>-1</v>
      </c>
      <c r="Q20" s="28">
        <f t="shared" ca="1" si="12"/>
        <v>0</v>
      </c>
      <c r="R20" s="28">
        <f t="shared" ca="1" si="12"/>
        <v>-1</v>
      </c>
      <c r="S20" s="28">
        <f t="shared" ca="1" si="13"/>
        <v>0</v>
      </c>
      <c r="T20" s="28">
        <f t="shared" ca="1" si="13"/>
        <v>-2</v>
      </c>
      <c r="U20" s="27">
        <f t="shared" ca="1" si="14"/>
        <v>0</v>
      </c>
      <c r="V20" s="27">
        <f t="shared" ca="1" si="15"/>
        <v>0</v>
      </c>
      <c r="W20" s="27">
        <f t="shared" ref="W20" ca="1" si="23">IF(OR($I$5="",ISBLANK($I$5)),"",IF($I$5=$C$5,E20,C20))</f>
        <v>2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1</v>
      </c>
      <c r="F21" s="27">
        <f t="shared" ca="1" si="3"/>
        <v>1</v>
      </c>
      <c r="G21" s="28">
        <f t="shared" ca="1" si="4"/>
        <v>1</v>
      </c>
      <c r="H21" s="28">
        <f t="shared" ca="1" si="4"/>
        <v>1</v>
      </c>
      <c r="I21" s="27">
        <f t="shared" ca="1" si="5"/>
        <v>2</v>
      </c>
      <c r="J21" s="28">
        <f t="shared" ca="1" si="5"/>
        <v>2</v>
      </c>
      <c r="K21" s="27">
        <f t="shared" ca="1" si="6"/>
        <v>0</v>
      </c>
      <c r="L21" s="27">
        <f t="shared" ca="1" si="7"/>
        <v>0</v>
      </c>
      <c r="M21" s="27">
        <f t="shared" ca="1" si="8"/>
        <v>1</v>
      </c>
      <c r="N21" s="27">
        <f t="shared" ca="1" si="9"/>
        <v>1</v>
      </c>
      <c r="O21" s="27">
        <f t="shared" ca="1" si="10"/>
        <v>1</v>
      </c>
      <c r="P21" s="27">
        <f t="shared" ca="1" si="11"/>
        <v>1</v>
      </c>
      <c r="Q21" s="28">
        <f t="shared" ca="1" si="12"/>
        <v>1</v>
      </c>
      <c r="R21" s="28">
        <f t="shared" ca="1" si="12"/>
        <v>1</v>
      </c>
      <c r="S21" s="28">
        <f t="shared" ca="1" si="13"/>
        <v>2</v>
      </c>
      <c r="T21" s="28">
        <f t="shared" ca="1" si="13"/>
        <v>2</v>
      </c>
      <c r="U21" s="27">
        <f t="shared" ca="1" si="14"/>
        <v>0</v>
      </c>
      <c r="V21" s="27">
        <f t="shared" ca="1" si="15"/>
        <v>0</v>
      </c>
      <c r="W21" s="27">
        <f t="shared" ref="W21" ca="1" si="24">IF(OR($I$5="",ISBLANK($I$5)),"",IF($I$5=$C$5,C21,E21))</f>
        <v>1</v>
      </c>
    </row>
    <row r="22" spans="2:23" ht="15" customHeight="1" x14ac:dyDescent="0.3">
      <c r="B22" s="26">
        <v>12</v>
      </c>
      <c r="C22" s="27">
        <f t="shared" ca="1" si="0"/>
        <v>1</v>
      </c>
      <c r="D22" s="27">
        <f t="shared" ca="1" si="1"/>
        <v>1</v>
      </c>
      <c r="E22" s="27">
        <f t="shared" ca="1" si="2"/>
        <v>0</v>
      </c>
      <c r="F22" s="27">
        <f t="shared" ca="1" si="3"/>
        <v>0</v>
      </c>
      <c r="G22" s="28">
        <f t="shared" ca="1" si="4"/>
        <v>1</v>
      </c>
      <c r="H22" s="28">
        <f t="shared" ca="1" si="4"/>
        <v>1</v>
      </c>
      <c r="I22" s="27">
        <f t="shared" ca="1" si="5"/>
        <v>1</v>
      </c>
      <c r="J22" s="28">
        <f t="shared" ca="1" si="5"/>
        <v>1</v>
      </c>
      <c r="K22" s="27">
        <f t="shared" ca="1" si="6"/>
        <v>0</v>
      </c>
      <c r="L22" s="27">
        <f t="shared" ca="1" si="7"/>
        <v>1</v>
      </c>
      <c r="M22" s="27">
        <f t="shared" ca="1" si="8"/>
        <v>1</v>
      </c>
      <c r="N22" s="27">
        <f t="shared" ca="1" si="9"/>
        <v>1</v>
      </c>
      <c r="O22" s="27">
        <f t="shared" ca="1" si="10"/>
        <v>0</v>
      </c>
      <c r="P22" s="27">
        <f t="shared" ca="1" si="11"/>
        <v>0</v>
      </c>
      <c r="Q22" s="28">
        <f t="shared" ca="1" si="12"/>
        <v>1</v>
      </c>
      <c r="R22" s="28">
        <f t="shared" ca="1" si="12"/>
        <v>1</v>
      </c>
      <c r="S22" s="28">
        <f t="shared" ca="1" si="13"/>
        <v>1</v>
      </c>
      <c r="T22" s="28">
        <f t="shared" ca="1" si="13"/>
        <v>1</v>
      </c>
      <c r="U22" s="27">
        <f t="shared" ca="1" si="14"/>
        <v>0</v>
      </c>
      <c r="V22" s="27">
        <f t="shared" ca="1" si="15"/>
        <v>1</v>
      </c>
      <c r="W22" s="27">
        <f t="shared" ref="W22" ca="1" si="25">IF(OR($I$5="",ISBLANK($I$5)),"",IF($I$5=$C$5,E22,C22))</f>
        <v>1</v>
      </c>
    </row>
    <row r="23" spans="2:23" ht="15" customHeight="1" x14ac:dyDescent="0.3">
      <c r="B23" s="26">
        <v>13</v>
      </c>
      <c r="C23" s="27">
        <f t="shared" ca="1" si="0"/>
        <v>2</v>
      </c>
      <c r="D23" s="27">
        <f t="shared" ca="1" si="1"/>
        <v>2</v>
      </c>
      <c r="E23" s="27">
        <f t="shared" ca="1" si="2"/>
        <v>0</v>
      </c>
      <c r="F23" s="27">
        <f t="shared" ca="1" si="3"/>
        <v>-1</v>
      </c>
      <c r="G23" s="28">
        <f t="shared" ca="1" si="4"/>
        <v>2</v>
      </c>
      <c r="H23" s="28">
        <f t="shared" ca="1" si="4"/>
        <v>2</v>
      </c>
      <c r="I23" s="27">
        <f t="shared" ca="1" si="5"/>
        <v>2</v>
      </c>
      <c r="J23" s="28">
        <f t="shared" ca="1" si="5"/>
        <v>1</v>
      </c>
      <c r="K23" s="27">
        <f t="shared" ca="1" si="6"/>
        <v>0</v>
      </c>
      <c r="L23" s="27">
        <f t="shared" ca="1" si="7"/>
        <v>2</v>
      </c>
      <c r="M23" s="27">
        <f t="shared" ca="1" si="8"/>
        <v>1</v>
      </c>
      <c r="N23" s="27">
        <f t="shared" ca="1" si="9"/>
        <v>1</v>
      </c>
      <c r="O23" s="27">
        <f t="shared" ca="1" si="10"/>
        <v>0</v>
      </c>
      <c r="P23" s="27">
        <f t="shared" ca="1" si="11"/>
        <v>0</v>
      </c>
      <c r="Q23" s="28">
        <f t="shared" ca="1" si="12"/>
        <v>1</v>
      </c>
      <c r="R23" s="28">
        <f t="shared" ca="1" si="12"/>
        <v>1</v>
      </c>
      <c r="S23" s="28">
        <f t="shared" ca="1" si="13"/>
        <v>1</v>
      </c>
      <c r="T23" s="28">
        <f t="shared" ca="1" si="13"/>
        <v>1</v>
      </c>
      <c r="U23" s="27">
        <f t="shared" ca="1" si="14"/>
        <v>0</v>
      </c>
      <c r="V23" s="27">
        <f t="shared" ca="1" si="15"/>
        <v>1</v>
      </c>
      <c r="W23" s="27">
        <f t="shared" ref="W23" ca="1" si="26">IF(OR($I$5="",ISBLANK($I$5)),"",IF($I$5=$C$5,C23,E23))</f>
        <v>0</v>
      </c>
    </row>
    <row r="24" spans="2:23" ht="15" customHeight="1" x14ac:dyDescent="0.3">
      <c r="B24" s="26">
        <v>14</v>
      </c>
      <c r="C24" s="27">
        <f t="shared" ca="1" si="0"/>
        <v>1</v>
      </c>
      <c r="D24" s="27">
        <f t="shared" ca="1" si="1"/>
        <v>1</v>
      </c>
      <c r="E24" s="27">
        <f t="shared" ca="1" si="2"/>
        <v>3</v>
      </c>
      <c r="F24" s="27">
        <f t="shared" ca="1" si="3"/>
        <v>3</v>
      </c>
      <c r="G24" s="28">
        <f t="shared" ca="1" si="4"/>
        <v>3</v>
      </c>
      <c r="H24" s="28">
        <f t="shared" ca="1" si="4"/>
        <v>3</v>
      </c>
      <c r="I24" s="27">
        <f t="shared" ca="1" si="5"/>
        <v>4</v>
      </c>
      <c r="J24" s="28">
        <f t="shared" ca="1" si="5"/>
        <v>4</v>
      </c>
      <c r="K24" s="27">
        <f t="shared" ca="1" si="6"/>
        <v>2</v>
      </c>
      <c r="L24" s="27">
        <f t="shared" ca="1" si="7"/>
        <v>0</v>
      </c>
      <c r="M24" s="27">
        <f t="shared" ca="1" si="8"/>
        <v>2</v>
      </c>
      <c r="N24" s="27">
        <f t="shared" ca="1" si="9"/>
        <v>2</v>
      </c>
      <c r="O24" s="27">
        <f t="shared" ca="1" si="10"/>
        <v>3</v>
      </c>
      <c r="P24" s="27">
        <f t="shared" ca="1" si="11"/>
        <v>3</v>
      </c>
      <c r="Q24" s="28">
        <f t="shared" ca="1" si="12"/>
        <v>3</v>
      </c>
      <c r="R24" s="28">
        <f t="shared" ca="1" si="12"/>
        <v>3</v>
      </c>
      <c r="S24" s="28">
        <f t="shared" ca="1" si="13"/>
        <v>5</v>
      </c>
      <c r="T24" s="28">
        <f t="shared" ca="1" si="13"/>
        <v>5</v>
      </c>
      <c r="U24" s="27">
        <f t="shared" ca="1" si="14"/>
        <v>1</v>
      </c>
      <c r="V24" s="27">
        <f t="shared" ca="1" si="15"/>
        <v>0</v>
      </c>
      <c r="W24" s="27">
        <f t="shared" ref="W24" ca="1" si="27">IF(OR($I$5="",ISBLANK($I$5)),"",IF($I$5=$C$5,E24,C24))</f>
        <v>1</v>
      </c>
    </row>
    <row r="25" spans="2:23" ht="15" customHeight="1" x14ac:dyDescent="0.3">
      <c r="B25" s="26">
        <v>15</v>
      </c>
      <c r="C25" s="27">
        <f t="shared" ca="1" si="0"/>
        <v>1</v>
      </c>
      <c r="D25" s="27">
        <f t="shared" ca="1" si="1"/>
        <v>1</v>
      </c>
      <c r="E25" s="27">
        <f t="shared" ca="1" si="2"/>
        <v>0</v>
      </c>
      <c r="F25" s="27">
        <f t="shared" ca="1" si="3"/>
        <v>0</v>
      </c>
      <c r="G25" s="28">
        <f t="shared" ca="1" si="4"/>
        <v>1</v>
      </c>
      <c r="H25" s="28">
        <f t="shared" ca="1" si="4"/>
        <v>1</v>
      </c>
      <c r="I25" s="27">
        <f t="shared" ca="1" si="5"/>
        <v>1</v>
      </c>
      <c r="J25" s="28">
        <f t="shared" ca="1" si="5"/>
        <v>1</v>
      </c>
      <c r="K25" s="27">
        <f t="shared" ca="1" si="6"/>
        <v>0</v>
      </c>
      <c r="L25" s="27">
        <f t="shared" ca="1" si="7"/>
        <v>1</v>
      </c>
      <c r="M25" s="27">
        <f t="shared" ca="1" si="8"/>
        <v>1</v>
      </c>
      <c r="N25" s="27">
        <f t="shared" ca="1" si="9"/>
        <v>1</v>
      </c>
      <c r="O25" s="27">
        <f t="shared" ca="1" si="10"/>
        <v>1</v>
      </c>
      <c r="P25" s="27">
        <f t="shared" ca="1" si="11"/>
        <v>1</v>
      </c>
      <c r="Q25" s="28">
        <f t="shared" ca="1" si="12"/>
        <v>1</v>
      </c>
      <c r="R25" s="28">
        <f t="shared" ca="1" si="12"/>
        <v>1</v>
      </c>
      <c r="S25" s="28">
        <f t="shared" ca="1" si="13"/>
        <v>2</v>
      </c>
      <c r="T25" s="28">
        <f t="shared" ca="1" si="13"/>
        <v>2</v>
      </c>
      <c r="U25" s="27">
        <f t="shared" ca="1" si="14"/>
        <v>0</v>
      </c>
      <c r="V25" s="27">
        <f t="shared" ca="1" si="15"/>
        <v>0</v>
      </c>
      <c r="W25" s="27">
        <f t="shared" ref="W25" ca="1" si="28">IF(OR($I$5="",ISBLANK($I$5)),"",IF($I$5=$C$5,C25,E25))</f>
        <v>0</v>
      </c>
    </row>
    <row r="26" spans="2:23" ht="15" customHeight="1" x14ac:dyDescent="0.3">
      <c r="B26" s="26">
        <v>16</v>
      </c>
      <c r="C26" s="27">
        <f t="shared" ca="1" si="0"/>
        <v>2</v>
      </c>
      <c r="D26" s="27">
        <f t="shared" ca="1" si="1"/>
        <v>2</v>
      </c>
      <c r="E26" s="27">
        <f t="shared" ca="1" si="2"/>
        <v>0</v>
      </c>
      <c r="F26" s="27">
        <f t="shared" ca="1" si="3"/>
        <v>-1</v>
      </c>
      <c r="G26" s="28">
        <f t="shared" ca="1" si="4"/>
        <v>2</v>
      </c>
      <c r="H26" s="28">
        <f t="shared" ca="1" si="4"/>
        <v>2</v>
      </c>
      <c r="I26" s="27">
        <f t="shared" ca="1" si="5"/>
        <v>2</v>
      </c>
      <c r="J26" s="28">
        <f t="shared" ca="1" si="5"/>
        <v>1</v>
      </c>
      <c r="K26" s="27">
        <f t="shared" ca="1" si="6"/>
        <v>0</v>
      </c>
      <c r="L26" s="27">
        <f t="shared" ca="1" si="7"/>
        <v>2</v>
      </c>
      <c r="M26" s="27">
        <f t="shared" ca="1" si="8"/>
        <v>1</v>
      </c>
      <c r="N26" s="27">
        <f t="shared" ca="1" si="9"/>
        <v>1</v>
      </c>
      <c r="O26" s="27">
        <f t="shared" ca="1" si="10"/>
        <v>1</v>
      </c>
      <c r="P26" s="27">
        <f t="shared" ca="1" si="11"/>
        <v>1</v>
      </c>
      <c r="Q26" s="28">
        <f t="shared" ca="1" si="12"/>
        <v>1</v>
      </c>
      <c r="R26" s="28">
        <f t="shared" ca="1" si="12"/>
        <v>1</v>
      </c>
      <c r="S26" s="28">
        <f t="shared" ca="1" si="13"/>
        <v>2</v>
      </c>
      <c r="T26" s="28">
        <f t="shared" ca="1" si="13"/>
        <v>2</v>
      </c>
      <c r="U26" s="27">
        <f t="shared" ca="1" si="14"/>
        <v>0</v>
      </c>
      <c r="V26" s="27">
        <f t="shared" ca="1" si="15"/>
        <v>0</v>
      </c>
      <c r="W26" s="27">
        <f t="shared" ref="W26" ca="1" si="29">IF(OR($I$5="",ISBLANK($I$5)),"",IF($I$5=$C$5,E26,C26))</f>
        <v>2</v>
      </c>
    </row>
    <row r="27" spans="2:23" ht="15" customHeight="1" x14ac:dyDescent="0.3">
      <c r="B27" s="26">
        <v>17</v>
      </c>
      <c r="C27" s="27">
        <f t="shared" ca="1" si="0"/>
        <v>2</v>
      </c>
      <c r="D27" s="27">
        <f t="shared" ca="1" si="1"/>
        <v>2</v>
      </c>
      <c r="E27" s="27">
        <f t="shared" ca="1" si="2"/>
        <v>0</v>
      </c>
      <c r="F27" s="27">
        <f t="shared" ca="1" si="3"/>
        <v>-1</v>
      </c>
      <c r="G27" s="28">
        <f t="shared" ca="1" si="4"/>
        <v>2</v>
      </c>
      <c r="H27" s="28">
        <f t="shared" ca="1" si="4"/>
        <v>2</v>
      </c>
      <c r="I27" s="27">
        <f t="shared" ca="1" si="5"/>
        <v>2</v>
      </c>
      <c r="J27" s="28">
        <f t="shared" ca="1" si="5"/>
        <v>1</v>
      </c>
      <c r="K27" s="27">
        <f t="shared" ca="1" si="6"/>
        <v>0</v>
      </c>
      <c r="L27" s="27">
        <f t="shared" ca="1" si="7"/>
        <v>2</v>
      </c>
      <c r="M27" s="27">
        <f t="shared" ca="1" si="8"/>
        <v>3</v>
      </c>
      <c r="N27" s="27">
        <f t="shared" ca="1" si="9"/>
        <v>3</v>
      </c>
      <c r="O27" s="27">
        <f t="shared" ca="1" si="10"/>
        <v>2</v>
      </c>
      <c r="P27" s="27">
        <f t="shared" ca="1" si="11"/>
        <v>2</v>
      </c>
      <c r="Q27" s="28">
        <f t="shared" ca="1" si="12"/>
        <v>3</v>
      </c>
      <c r="R27" s="28">
        <f t="shared" ca="1" si="12"/>
        <v>3</v>
      </c>
      <c r="S27" s="28">
        <f t="shared" ca="1" si="13"/>
        <v>5</v>
      </c>
      <c r="T27" s="28">
        <f t="shared" ca="1" si="13"/>
        <v>5</v>
      </c>
      <c r="U27" s="27">
        <f t="shared" ca="1" si="14"/>
        <v>0</v>
      </c>
      <c r="V27" s="27">
        <f t="shared" ca="1" si="15"/>
        <v>1</v>
      </c>
      <c r="W27" s="27">
        <f t="shared" ref="W27" ca="1" si="30">IF(OR($I$5="",ISBLANK($I$5)),"",IF($I$5=$C$5,C27,E27))</f>
        <v>0</v>
      </c>
    </row>
    <row r="28" spans="2:23" ht="15" customHeight="1" x14ac:dyDescent="0.3">
      <c r="B28" s="29">
        <v>18</v>
      </c>
      <c r="C28" s="27">
        <f t="shared" ca="1" si="0"/>
        <v>3</v>
      </c>
      <c r="D28" s="27">
        <f t="shared" ca="1" si="1"/>
        <v>3</v>
      </c>
      <c r="E28" s="27">
        <f t="shared" ca="1" si="2"/>
        <v>1</v>
      </c>
      <c r="F28" s="27">
        <f t="shared" ca="1" si="3"/>
        <v>1</v>
      </c>
      <c r="G28" s="28">
        <f t="shared" ca="1" si="4"/>
        <v>3</v>
      </c>
      <c r="H28" s="28">
        <f t="shared" ca="1" si="4"/>
        <v>3</v>
      </c>
      <c r="I28" s="27">
        <f t="shared" ca="1" si="5"/>
        <v>4</v>
      </c>
      <c r="J28" s="28">
        <f t="shared" ca="1" si="5"/>
        <v>4</v>
      </c>
      <c r="K28" s="27">
        <f t="shared" ca="1" si="6"/>
        <v>0</v>
      </c>
      <c r="L28" s="27">
        <f t="shared" ca="1" si="7"/>
        <v>2</v>
      </c>
      <c r="M28" s="27">
        <f t="shared" ca="1" si="8"/>
        <v>0</v>
      </c>
      <c r="N28" s="27">
        <f t="shared" ca="1" si="9"/>
        <v>0</v>
      </c>
      <c r="O28" s="27">
        <f t="shared" ca="1" si="10"/>
        <v>2</v>
      </c>
      <c r="P28" s="27">
        <f t="shared" ca="1" si="11"/>
        <v>2</v>
      </c>
      <c r="Q28" s="28">
        <f t="shared" ca="1" si="12"/>
        <v>2</v>
      </c>
      <c r="R28" s="28">
        <f t="shared" ca="1" si="12"/>
        <v>2</v>
      </c>
      <c r="S28" s="28">
        <f t="shared" ca="1" si="13"/>
        <v>2</v>
      </c>
      <c r="T28" s="28">
        <f t="shared" ca="1" si="13"/>
        <v>2</v>
      </c>
      <c r="U28" s="27">
        <f t="shared" ca="1" si="14"/>
        <v>2</v>
      </c>
      <c r="V28" s="27">
        <f t="shared" ca="1" si="15"/>
        <v>0</v>
      </c>
      <c r="W28" s="27">
        <f t="shared" ref="W28" ca="1" si="31">IF(OR($I$5="",ISBLANK($I$5)),"",IF($I$5=$C$5,E28,C28))</f>
        <v>3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38</v>
      </c>
      <c r="H29" s="27"/>
      <c r="I29" s="27">
        <f ca="1">SUM(I11:I28)</f>
        <v>51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35</v>
      </c>
      <c r="R29" s="27"/>
      <c r="S29" s="27">
        <f ca="1">SUM(S11:S28)</f>
        <v>49</v>
      </c>
      <c r="T29" s="32"/>
      <c r="U29" s="35"/>
      <c r="V29" s="103"/>
    </row>
    <row r="30" spans="2:23" ht="3.75" customHeight="1" x14ac:dyDescent="0.3"/>
  </sheetData>
  <mergeCells count="23">
    <mergeCell ref="C29:F29"/>
    <mergeCell ref="M29:P29"/>
    <mergeCell ref="B8:B10"/>
    <mergeCell ref="C8:L8"/>
    <mergeCell ref="M8:V8"/>
    <mergeCell ref="W8:W10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I6:K6"/>
    <mergeCell ref="B2:V2"/>
    <mergeCell ref="E4:F4"/>
    <mergeCell ref="I4:M4"/>
    <mergeCell ref="C5:D5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6" tint="-0.249977111117893"/>
  </sheetPr>
  <dimension ref="A1:AM27"/>
  <sheetViews>
    <sheetView zoomScale="90" zoomScaleNormal="90" workbookViewId="0">
      <pane ySplit="3" topLeftCell="A4" activePane="bottomLeft" state="frozen"/>
      <selection activeCell="B2" sqref="B2:B3"/>
      <selection pane="bottomLeft" activeCell="P9" sqref="P9"/>
    </sheetView>
  </sheetViews>
  <sheetFormatPr defaultColWidth="9.109375" defaultRowHeight="14.4" x14ac:dyDescent="0.3"/>
  <cols>
    <col min="1" max="1" width="4" customWidth="1"/>
    <col min="2" max="2" width="9.109375" style="7"/>
    <col min="3" max="3" width="15.109375" bestFit="1" customWidth="1"/>
    <col min="4" max="4" width="9.109375" style="7"/>
    <col min="5" max="5" width="11.44140625" hidden="1" customWidth="1"/>
    <col min="6" max="14" width="11.44140625" customWidth="1"/>
    <col min="16" max="16" width="9.109375" style="7"/>
    <col min="17" max="17" width="25.6640625" customWidth="1"/>
    <col min="18" max="18" width="9.109375" style="7"/>
    <col min="19" max="19" width="11.44140625" hidden="1" customWidth="1"/>
    <col min="21" max="21" width="9.109375" style="7"/>
    <col min="22" max="22" width="16.88671875" customWidth="1"/>
    <col min="23" max="23" width="9.109375" style="7"/>
    <col min="24" max="24" width="11.44140625" hidden="1" customWidth="1"/>
    <col min="27" max="27" width="21.109375" bestFit="1" customWidth="1"/>
    <col min="28" max="28" width="9.109375" style="7" customWidth="1"/>
    <col min="29" max="29" width="9.109375" hidden="1" customWidth="1"/>
    <col min="31" max="31" width="9.109375" style="7" customWidth="1"/>
    <col min="32" max="32" width="15.109375" customWidth="1"/>
    <col min="33" max="33" width="9.109375" style="48" customWidth="1"/>
    <col min="34" max="34" width="11.44140625" hidden="1" customWidth="1"/>
    <col min="35" max="35" width="9.109375" customWidth="1"/>
    <col min="37" max="37" width="40.6640625" bestFit="1" customWidth="1"/>
    <col min="38" max="38" width="9.109375" customWidth="1"/>
    <col min="39" max="39" width="9.109375" hidden="1" customWidth="1"/>
  </cols>
  <sheetData>
    <row r="1" spans="1:39" x14ac:dyDescent="0.3">
      <c r="B1" s="210" t="s">
        <v>18</v>
      </c>
      <c r="C1" s="210"/>
      <c r="D1" s="210"/>
      <c r="E1" s="210"/>
      <c r="F1" s="127"/>
      <c r="G1" s="210" t="s">
        <v>204</v>
      </c>
      <c r="H1" s="210"/>
      <c r="I1" s="210"/>
      <c r="J1" s="210"/>
      <c r="K1" s="210"/>
      <c r="L1" s="210"/>
      <c r="M1" s="210"/>
      <c r="N1" s="210"/>
      <c r="P1" s="210" t="s">
        <v>21</v>
      </c>
      <c r="Q1" s="210"/>
      <c r="R1" s="210"/>
      <c r="S1" s="210"/>
      <c r="U1" s="210" t="s">
        <v>23</v>
      </c>
      <c r="V1" s="210"/>
      <c r="W1" s="210"/>
      <c r="X1" s="210"/>
      <c r="Z1" s="210" t="s">
        <v>105</v>
      </c>
      <c r="AA1" s="210"/>
      <c r="AB1" s="210"/>
      <c r="AC1" s="210"/>
      <c r="AE1" s="210" t="s">
        <v>187</v>
      </c>
      <c r="AF1" s="210"/>
      <c r="AG1" s="210"/>
      <c r="AH1" s="210"/>
      <c r="AJ1" s="210" t="s">
        <v>174</v>
      </c>
      <c r="AK1" s="210"/>
      <c r="AL1" s="210"/>
      <c r="AM1" s="210"/>
    </row>
    <row r="2" spans="1:39" x14ac:dyDescent="0.3">
      <c r="AL2" s="7"/>
    </row>
    <row r="3" spans="1:39" s="7" customFormat="1" x14ac:dyDescent="0.3">
      <c r="A3" s="7" t="s">
        <v>65</v>
      </c>
      <c r="B3" s="45" t="s">
        <v>20</v>
      </c>
      <c r="C3" s="45" t="s">
        <v>19</v>
      </c>
      <c r="D3" s="45" t="s">
        <v>17</v>
      </c>
      <c r="E3" s="45" t="s">
        <v>60</v>
      </c>
      <c r="F3" s="127"/>
      <c r="G3" s="45" t="s">
        <v>20</v>
      </c>
      <c r="H3" s="45" t="s">
        <v>19</v>
      </c>
      <c r="I3" s="45" t="s">
        <v>207</v>
      </c>
      <c r="J3" s="45" t="s">
        <v>16</v>
      </c>
      <c r="K3" s="45" t="s">
        <v>199</v>
      </c>
      <c r="L3" s="45" t="s">
        <v>206</v>
      </c>
      <c r="M3" s="45" t="s">
        <v>202</v>
      </c>
      <c r="N3" s="45" t="s">
        <v>60</v>
      </c>
      <c r="P3" s="45" t="s">
        <v>20</v>
      </c>
      <c r="Q3" s="45" t="s">
        <v>22</v>
      </c>
      <c r="R3" s="45" t="s">
        <v>17</v>
      </c>
      <c r="S3" s="45" t="s">
        <v>60</v>
      </c>
      <c r="U3" s="45" t="s">
        <v>20</v>
      </c>
      <c r="V3" s="45" t="s">
        <v>24</v>
      </c>
      <c r="W3" s="45" t="s">
        <v>17</v>
      </c>
      <c r="X3" s="45" t="s">
        <v>60</v>
      </c>
      <c r="Z3" s="45" t="s">
        <v>20</v>
      </c>
      <c r="AA3" s="45" t="s">
        <v>24</v>
      </c>
      <c r="AB3" s="52" t="s">
        <v>17</v>
      </c>
      <c r="AC3" s="45" t="s">
        <v>60</v>
      </c>
      <c r="AE3" s="45" t="s">
        <v>20</v>
      </c>
      <c r="AF3" s="45" t="s">
        <v>24</v>
      </c>
      <c r="AG3" s="47" t="s">
        <v>17</v>
      </c>
      <c r="AH3" s="45" t="s">
        <v>60</v>
      </c>
      <c r="AJ3" s="45" t="s">
        <v>20</v>
      </c>
      <c r="AK3" s="45" t="s">
        <v>24</v>
      </c>
      <c r="AL3" s="52" t="s">
        <v>17</v>
      </c>
      <c r="AM3" s="45" t="s">
        <v>60</v>
      </c>
    </row>
    <row r="4" spans="1:39" x14ac:dyDescent="0.3">
      <c r="A4">
        <v>1</v>
      </c>
      <c r="B4" s="7" t="str">
        <f ca="1">IF(D4=D3,B3,A4&amp;IF(AND(D4=D5,D5&lt;&gt;D3,NOT(ISBLANK(D5))),"=",""))</f>
        <v>1</v>
      </c>
      <c r="C4" t="str">
        <f ca="1">INDEX(Scores!A:H,MATCH(E4,Scores!H:H,0),2)</f>
        <v>Paul</v>
      </c>
      <c r="D4" s="7">
        <f ca="1">INDEX(Scores!A:H,MATCH(E4,Scores!H:H,0),5)</f>
        <v>66</v>
      </c>
      <c r="E4">
        <f ca="1">LARGE(Scores!$H$4:$H$19,A4)</f>
        <v>66.064091000000005</v>
      </c>
      <c r="G4" s="178" t="str">
        <f ca="1">IF(M4=M3,G3,A4&amp;IF(AND(M4=M5,M5&lt;&gt;M3,NOT(ISBLANK(M5))),"=",""))</f>
        <v>1</v>
      </c>
      <c r="H4" s="179" t="str">
        <f ca="1">_xlfn.XLOOKUP(N4,Scores!$AZ$4:$AZ$19,Scores!$AR$4:$AR$19)</f>
        <v>Aaron</v>
      </c>
      <c r="I4" s="178">
        <f ca="1">_xlfn.XLOOKUP(N4,Scores!$AZ$4:$AZ$19,Scores!$AS$4:$AS$19)</f>
        <v>2</v>
      </c>
      <c r="J4" s="178">
        <f ca="1">_xlfn.XLOOKUP(N4,Scores!$AZ$4:$AZ$19,Scores!$AT$4:$AT$19)</f>
        <v>24</v>
      </c>
      <c r="K4" s="178">
        <f ca="1">_xlfn.XLOOKUP(N4,Scores!$AZ$4:$AZ$19,Scores!$AV$4:$AV$19)</f>
        <v>2</v>
      </c>
      <c r="L4" s="178">
        <f ca="1">_xlfn.XLOOKUP(N4,Scores!$AZ$4:$AZ$19,Scores!$AW$4:$AW$19)</f>
        <v>0</v>
      </c>
      <c r="M4" s="180">
        <f ca="1">_xlfn.XLOOKUP(N4,Scores!$AZ$4:$AZ$19,Scores!$AY$4:$AY$19)</f>
        <v>0.96</v>
      </c>
      <c r="N4">
        <f ca="1">LARGE(Scores!$AZ$4:$AZ$19,A4)</f>
        <v>0.96001300000000001</v>
      </c>
      <c r="P4" s="7" t="str">
        <f ca="1">IF(R4=R3,P3,A4&amp;IF(AND(R4=R5,R5&lt;&gt;R3,NOT(ISBLANK(R5))),"=",""))</f>
        <v>1</v>
      </c>
      <c r="Q4" t="str">
        <f ca="1">INDEX(Scores!O:V,MATCH(S4,Scores!V:V,0),2)</f>
        <v>PuttGPT</v>
      </c>
      <c r="R4" s="7">
        <f ca="1">INDEX(Scores!O:V,MATCH(S4,Scores!V:V,0),5)</f>
        <v>79</v>
      </c>
      <c r="S4">
        <f ca="1">LARGE(Scores!$V$4:$V$11,A4)</f>
        <v>79.000293999999997</v>
      </c>
      <c r="U4" s="7" t="str">
        <f ca="1">IF(W4=W3,U3,A4&amp;IF(AND(W4=W5,W5&lt;&gt;W3,NOT(ISBLANK(W5))),"=",""))</f>
        <v>1</v>
      </c>
      <c r="V4" t="str">
        <f ca="1">INDEX(Scores!X:AE,MATCH(X4,Scores!AE:AE,0),2)</f>
        <v>Europe</v>
      </c>
      <c r="W4" s="7">
        <f ca="1">INDEX(Scores!X:AE,MATCH(X4,Scores!AE:AE,0),5)</f>
        <v>9</v>
      </c>
      <c r="X4">
        <f ca="1">LARGE(Scores!$AE$4:$AE$5,A4)</f>
        <v>9.0000979999999995</v>
      </c>
      <c r="Z4" s="7" t="str">
        <f ca="1">IF(AB4=AB3,Z3,$A4&amp;IF(AND(AB4=AB5,AB5&lt;&gt;AB3,NOT(ISBLANK(AB5))),"=",""))</f>
        <v>1=</v>
      </c>
      <c r="AA4" t="str">
        <f ca="1">INDEX(Scores!$AG:$AJ,MATCH($AC4,Scores!$AJ:$AJ,0),2)</f>
        <v>New Eltham Nadgers</v>
      </c>
      <c r="AB4" s="51">
        <f ca="1">INDEX(Scores!$AG:$AJ,MATCH($AC4,Scores!$AJ:$AJ,0),3)</f>
        <v>0</v>
      </c>
      <c r="AC4">
        <f ca="1">LARGE(Scores!$AJ$4:$AJ$19,$A4)</f>
        <v>9.8999999999999994E-5</v>
      </c>
      <c r="AE4" s="7" t="str">
        <f t="shared" ref="AE4:AE11" ca="1" si="0">IF(AG4=AG3,AE3,A4&amp;IF(AND(AG4=AG5,AG5&lt;&gt;AG3,NOT(ISBLANK(AG5))),"=",""))</f>
        <v>1</v>
      </c>
      <c r="AF4" t="str">
        <f ca="1">INDEX(Scores!J:M,MATCH(AH4,Scores!M:M,0),2)</f>
        <v>The Green Jackets</v>
      </c>
      <c r="AG4" s="48">
        <f ca="1">INDEX(Scores!J:M,MATCH(AH4,Scores!M:M,0),3)</f>
        <v>23</v>
      </c>
      <c r="AH4">
        <f ca="1">LARGE(Scores!$M$4:$M$11,A4)</f>
        <v>23.000097</v>
      </c>
      <c r="AJ4" s="7" t="str">
        <f ca="1">IF(AL4=AL3,AJ3,$A4&amp;IF(AND(AL4=AL5,AL5&lt;&gt;AL3,NOT(ISBLANK(AL5))),"=",""))</f>
        <v>1=</v>
      </c>
      <c r="AK4" t="str">
        <f ca="1">INDEX(Scores!$AL:$AO,MATCH($AM4,Scores!$AO:$AO,0),2)</f>
        <v>Team #1 - Dermot, Jeff &amp; Cormac</v>
      </c>
      <c r="AL4" s="51">
        <f ca="1">INDEX(Scores!$AL:$AO,MATCH($AM4,Scores!$AO:$AO,0),3)</f>
        <v>120</v>
      </c>
      <c r="AM4">
        <f ca="1">LARGE(Scores!$AO$4:$AO$7,$A4)</f>
        <v>120.00009900000001</v>
      </c>
    </row>
    <row r="5" spans="1:39" x14ac:dyDescent="0.3">
      <c r="A5">
        <v>2</v>
      </c>
      <c r="B5" s="7" t="str">
        <f t="shared" ref="B5:B19" ca="1" si="1">IF(D5=D4,B4,A5&amp;IF(AND(D5=D6,D6&lt;&gt;D4,NOT(ISBLANK(D6))),"=",""))</f>
        <v>2</v>
      </c>
      <c r="C5" t="str">
        <f ca="1">INDEX(Scores!A:H,MATCH(E5,Scores!H:H,0),2)</f>
        <v>Aaron</v>
      </c>
      <c r="D5" s="7">
        <f ca="1">INDEX(Scores!A:H,MATCH(E5,Scores!H:H,0),5)</f>
        <v>64</v>
      </c>
      <c r="E5">
        <f ca="1">LARGE(Scores!$H$4:$H$19,A5)</f>
        <v>64.061087000000001</v>
      </c>
      <c r="G5" s="178" t="str">
        <f t="shared" ref="G5:G19" ca="1" si="2">IF(M5=M4,G4,A5&amp;IF(AND(M5=M6,M6&lt;&gt;M4,NOT(ISBLANK(M6))),"=",""))</f>
        <v>2</v>
      </c>
      <c r="H5" s="179" t="str">
        <f ca="1">_xlfn.XLOOKUP(N5,Scores!$AZ$4:$AZ$19,Scores!$AR$4:$AR$19)</f>
        <v>Paul</v>
      </c>
      <c r="I5" s="178">
        <f ca="1">_xlfn.XLOOKUP(N5,Scores!$AZ$4:$AZ$19,Scores!$AS$4:$AS$19)</f>
        <v>1</v>
      </c>
      <c r="J5" s="178">
        <f ca="1">_xlfn.XLOOKUP(N5,Scores!$AZ$4:$AZ$19,Scores!$AT$4:$AT$19)</f>
        <v>24</v>
      </c>
      <c r="K5" s="178">
        <f ca="1">_xlfn.XLOOKUP(N5,Scores!$AZ$4:$AZ$19,Scores!$AV$4:$AV$19)</f>
        <v>6</v>
      </c>
      <c r="L5" s="178">
        <f ca="1">_xlfn.XLOOKUP(N5,Scores!$AZ$4:$AZ$19,Scores!$AW$4:$AW$19)</f>
        <v>0</v>
      </c>
      <c r="M5" s="180">
        <f ca="1">_xlfn.XLOOKUP(N5,Scores!$AZ$4:$AZ$19,Scores!$AY$4:$AY$19)</f>
        <v>0.95</v>
      </c>
      <c r="N5">
        <f ca="1">LARGE(Scores!$AZ$4:$AZ$19,A5)</f>
        <v>0.95000899999999999</v>
      </c>
      <c r="P5" s="7" t="str">
        <f t="shared" ref="P5:P11" ca="1" si="3">IF(R5=R4,P4,A5&amp;IF(AND(R5=R6,R6&lt;&gt;R4,NOT(ISBLANK(R6))),"=",""))</f>
        <v>2</v>
      </c>
      <c r="Q5" t="str">
        <f ca="1">INDEX(Scores!O:V,MATCH(S5,Scores!V:V,0),2)</f>
        <v>The Lamb Shanks</v>
      </c>
      <c r="R5" s="7">
        <f ca="1">INDEX(Scores!O:V,MATCH(S5,Scores!V:V,0),5)</f>
        <v>78</v>
      </c>
      <c r="S5">
        <f ca="1">LARGE(Scores!$V$4:$V$11,A5)</f>
        <v>78.000285000000005</v>
      </c>
      <c r="U5" s="7" t="str">
        <f ca="1">IF(W5=W4,U4,A5&amp;IF(AND(W5=W6,W6&lt;&gt;W4,NOT(ISBLANK(W6))),"=",""))</f>
        <v>2</v>
      </c>
      <c r="V5" t="str">
        <f ca="1">INDEX(Scores!X:AE,MATCH(X5,Scores!AE:AE,0),2)</f>
        <v>USA</v>
      </c>
      <c r="W5" s="7">
        <f ca="1">INDEX(Scores!X:AE,MATCH(X5,Scores!AE:AE,0),5)</f>
        <v>2</v>
      </c>
      <c r="X5">
        <f ca="1">LARGE(Scores!$AE$4:$AE$5,A5)</f>
        <v>2.0000990000000001</v>
      </c>
      <c r="Z5" s="7" t="str">
        <f t="shared" ref="Z5:Z11" ca="1" si="4">IF(AB5=AB4,Z4,$A5&amp;IF(AND(AB5=AB6,AB6&lt;&gt;AB4,NOT(ISBLANK(AB6))),"=",""))</f>
        <v>1=</v>
      </c>
      <c r="AA5" t="str">
        <f ca="1">INDEX(Scores!$AG:$AJ,MATCH($AC5,Scores!$AJ:$AJ,0),2)</f>
        <v>PuttGPT</v>
      </c>
      <c r="AB5" s="51">
        <f ca="1">INDEX(Scores!$AG:$AJ,MATCH($AC5,Scores!$AJ:$AJ,0),3)</f>
        <v>0</v>
      </c>
      <c r="AC5">
        <f ca="1">LARGE(Scores!$AJ$4:$AJ$19,$A5)</f>
        <v>9.7999999999999997E-5</v>
      </c>
      <c r="AE5" s="7" t="str">
        <f t="shared" ca="1" si="0"/>
        <v>2</v>
      </c>
      <c r="AF5" t="str">
        <f ca="1">INDEX(Scores!J:M,MATCH(AH5,Scores!M:M,0),2)</f>
        <v>New Eltham Nadgers</v>
      </c>
      <c r="AG5" s="48">
        <f ca="1">INDEX(Scores!J:M,MATCH(AH5,Scores!M:M,0),3)</f>
        <v>22</v>
      </c>
      <c r="AH5">
        <f ca="1">LARGE(Scores!$M$4:$M$11,A5)</f>
        <v>22.000098999999999</v>
      </c>
      <c r="AJ5" s="7" t="str">
        <f t="shared" ref="AJ5:AJ7" ca="1" si="5">IF(AL5=AL4,AJ4,$A5&amp;IF(AND(AL5=AL6,AL6&lt;&gt;AL4,NOT(ISBLANK(AL6))),"=",""))</f>
        <v>1=</v>
      </c>
      <c r="AK5" t="str">
        <f ca="1">INDEX(Scores!$AL:$AO,MATCH($AM5,Scores!$AO:$AO,0),2)</f>
        <v>Team #2 - Alan, Tom, Rich M &amp; Paul</v>
      </c>
      <c r="AL5" s="51">
        <f ca="1">INDEX(Scores!$AL:$AO,MATCH($AM5,Scores!$AO:$AO,0),3)</f>
        <v>120</v>
      </c>
      <c r="AM5">
        <f ca="1">LARGE(Scores!$AO$4:$AO$7,$A5)</f>
        <v>120.00009799999999</v>
      </c>
    </row>
    <row r="6" spans="1:39" x14ac:dyDescent="0.3">
      <c r="A6">
        <v>3</v>
      </c>
      <c r="B6" s="7" t="str">
        <f t="shared" ca="1" si="1"/>
        <v>3</v>
      </c>
      <c r="C6" t="str">
        <f ca="1">INDEX(Scores!A:H,MATCH(E6,Scores!H:H,0),2)</f>
        <v>Phil</v>
      </c>
      <c r="D6" s="7">
        <f ca="1">INDEX(Scores!A:H,MATCH(E6,Scores!H:H,0),5)</f>
        <v>63</v>
      </c>
      <c r="E6">
        <f ca="1">LARGE(Scores!$H$4:$H$19,A6)</f>
        <v>63.063094</v>
      </c>
      <c r="G6" s="178" t="str">
        <f t="shared" ca="1" si="2"/>
        <v>3</v>
      </c>
      <c r="H6" s="179" t="str">
        <f ca="1">_xlfn.XLOOKUP(N6,Scores!$AZ$4:$AZ$19,Scores!$AR$4:$AR$19)</f>
        <v>Rich B</v>
      </c>
      <c r="I6" s="178">
        <f ca="1">_xlfn.XLOOKUP(N6,Scores!$AZ$4:$AZ$19,Scores!$AS$4:$AS$19)</f>
        <v>5</v>
      </c>
      <c r="J6" s="178">
        <f ca="1">_xlfn.XLOOKUP(N6,Scores!$AZ$4:$AZ$19,Scores!$AT$4:$AT$19)</f>
        <v>24</v>
      </c>
      <c r="K6" s="178">
        <f ca="1">_xlfn.XLOOKUP(N6,Scores!$AZ$4:$AZ$19,Scores!$AV$4:$AV$19)</f>
        <v>2</v>
      </c>
      <c r="L6" s="178">
        <f ca="1">_xlfn.XLOOKUP(N6,Scores!$AZ$4:$AZ$19,Scores!$AW$4:$AW$19)</f>
        <v>0</v>
      </c>
      <c r="M6" s="180">
        <f ca="1">_xlfn.XLOOKUP(N6,Scores!$AZ$4:$AZ$19,Scores!$AY$4:$AY$19)</f>
        <v>0.93700000000000006</v>
      </c>
      <c r="N6">
        <f ca="1">LARGE(Scores!$AZ$4:$AZ$19,A6)</f>
        <v>0.937002</v>
      </c>
      <c r="P6" s="7" t="str">
        <f t="shared" ca="1" si="3"/>
        <v>3=</v>
      </c>
      <c r="Q6" t="str">
        <f ca="1">INDEX(Scores!O:V,MATCH(S6,Scores!V:V,0),2)</f>
        <v>The Double D's</v>
      </c>
      <c r="R6" s="7">
        <f ca="1">INDEX(Scores!O:V,MATCH(S6,Scores!V:V,0),5)</f>
        <v>77</v>
      </c>
      <c r="S6">
        <f ca="1">LARGE(Scores!$V$4:$V$11,A6)</f>
        <v>77.000287999999998</v>
      </c>
      <c r="Z6" s="7" t="str">
        <f t="shared" ca="1" si="4"/>
        <v>1=</v>
      </c>
      <c r="AA6" t="str">
        <f ca="1">INDEX(Scores!$AG:$AJ,MATCH($AC6,Scores!$AJ:$AJ,0),2)</f>
        <v>The Green Jackets</v>
      </c>
      <c r="AB6" s="51">
        <f ca="1">INDEX(Scores!$AG:$AJ,MATCH($AC6,Scores!$AJ:$AJ,0),3)</f>
        <v>0</v>
      </c>
      <c r="AC6">
        <f ca="1">LARGE(Scores!$AJ$4:$AJ$19,$A6)</f>
        <v>9.7E-5</v>
      </c>
      <c r="AE6" s="7" t="str">
        <f t="shared" ca="1" si="0"/>
        <v>3=</v>
      </c>
      <c r="AF6" t="str">
        <f ca="1">INDEX(Scores!J:M,MATCH(AH6,Scores!M:M,0),2)</f>
        <v>PuttGPT</v>
      </c>
      <c r="AG6" s="48">
        <f ca="1">INDEX(Scores!J:M,MATCH(AH6,Scores!M:M,0),3)</f>
        <v>19</v>
      </c>
      <c r="AH6">
        <f ca="1">LARGE(Scores!$M$4:$M$11,A6)</f>
        <v>19.000098000000001</v>
      </c>
      <c r="AJ6" s="7" t="str">
        <f t="shared" ca="1" si="5"/>
        <v>1=</v>
      </c>
      <c r="AK6" t="str">
        <f ca="1">INDEX(Scores!$AL:$AO,MATCH($AM6,Scores!$AO:$AO,0),2)</f>
        <v>Team #3 - Steve, Rich B, Aaron &amp; Stewart</v>
      </c>
      <c r="AL6" s="51">
        <f ca="1">INDEX(Scores!$AL:$AO,MATCH($AM6,Scores!$AO:$AO,0),3)</f>
        <v>120</v>
      </c>
      <c r="AM6">
        <f ca="1">LARGE(Scores!$AO$4:$AO$7,$A6)</f>
        <v>120.000097</v>
      </c>
    </row>
    <row r="7" spans="1:39" x14ac:dyDescent="0.3">
      <c r="A7">
        <v>4</v>
      </c>
      <c r="B7" s="7" t="str">
        <f t="shared" ca="1" si="1"/>
        <v>4</v>
      </c>
      <c r="C7" t="str">
        <f ca="1">INDEX(Scores!A:H,MATCH(E7,Scores!H:H,0),2)</f>
        <v>Rich M</v>
      </c>
      <c r="D7" s="7">
        <f ca="1">INDEX(Scores!A:H,MATCH(E7,Scores!H:H,0),5)</f>
        <v>60</v>
      </c>
      <c r="E7">
        <f ca="1">LARGE(Scores!$H$4:$H$19,A7)</f>
        <v>60.060091999999997</v>
      </c>
      <c r="G7" s="7" t="str">
        <f t="shared" ca="1" si="2"/>
        <v>4</v>
      </c>
      <c r="H7" t="str">
        <f ca="1">_xlfn.XLOOKUP(N7,Scores!$AZ$4:$AZ$19,Scores!$AR$4:$AR$19)</f>
        <v>Phil</v>
      </c>
      <c r="I7" s="7">
        <f ca="1">_xlfn.XLOOKUP(N7,Scores!$AZ$4:$AZ$19,Scores!$AS$4:$AS$19)</f>
        <v>3</v>
      </c>
      <c r="J7" s="7">
        <f ca="1">_xlfn.XLOOKUP(N7,Scores!$AZ$4:$AZ$19,Scores!$AT$4:$AT$19)</f>
        <v>28</v>
      </c>
      <c r="K7" s="7">
        <f ca="1">_xlfn.XLOOKUP(N7,Scores!$AZ$4:$AZ$19,Scores!$AV$4:$AV$19)</f>
        <v>7</v>
      </c>
      <c r="L7" s="7">
        <f ca="1">_xlfn.XLOOKUP(N7,Scores!$AZ$4:$AZ$19,Scores!$AW$4:$AW$19)</f>
        <v>0</v>
      </c>
      <c r="M7" s="163">
        <f ca="1">_xlfn.XLOOKUP(N7,Scores!$AZ$4:$AZ$19,Scores!$AY$4:$AY$19)</f>
        <v>0.93400000000000005</v>
      </c>
      <c r="N7">
        <f ca="1">LARGE(Scores!$AZ$4:$AZ$19,A7)</f>
        <v>0.934006</v>
      </c>
      <c r="P7" s="7" t="str">
        <f t="shared" ca="1" si="3"/>
        <v>3=</v>
      </c>
      <c r="Q7" t="str">
        <f ca="1">INDEX(Scores!O:V,MATCH(S7,Scores!V:V,0),2)</f>
        <v>Dulverton Dickheads</v>
      </c>
      <c r="R7" s="7">
        <f ca="1">INDEX(Scores!O:V,MATCH(S7,Scores!V:V,0),5)</f>
        <v>77</v>
      </c>
      <c r="S7">
        <f ca="1">LARGE(Scores!$V$4:$V$11,A7)</f>
        <v>77.000281999999999</v>
      </c>
      <c r="Z7" s="7" t="str">
        <f t="shared" ca="1" si="4"/>
        <v>1=</v>
      </c>
      <c r="AA7" t="str">
        <f ca="1">INDEX(Scores!$AG:$AJ,MATCH($AC7,Scores!$AJ:$AJ,0),2)</f>
        <v>The Double D's</v>
      </c>
      <c r="AB7" s="51">
        <f ca="1">INDEX(Scores!$AG:$AJ,MATCH($AC7,Scores!$AJ:$AJ,0),3)</f>
        <v>0</v>
      </c>
      <c r="AC7">
        <f ca="1">LARGE(Scores!$AJ$4:$AJ$19,$A7)</f>
        <v>9.6000000000000002E-5</v>
      </c>
      <c r="AE7" s="7" t="str">
        <f t="shared" ca="1" si="0"/>
        <v>3=</v>
      </c>
      <c r="AF7" t="str">
        <f ca="1">INDEX(Scores!J:M,MATCH(AH7,Scores!M:M,0),2)</f>
        <v>Dulverton Dickheads</v>
      </c>
      <c r="AG7" s="48">
        <f ca="1">INDEX(Scores!J:M,MATCH(AH7,Scores!M:M,0),3)</f>
        <v>19</v>
      </c>
      <c r="AH7">
        <f ca="1">LARGE(Scores!$M$4:$M$11,A7)</f>
        <v>19.000094000000001</v>
      </c>
      <c r="AJ7" s="7" t="str">
        <f t="shared" ca="1" si="5"/>
        <v>1=</v>
      </c>
      <c r="AK7" t="str">
        <f ca="1">INDEX(Scores!$AL:$AO,MATCH($AM7,Scores!$AO:$AO,0),2)</f>
        <v>Team #4 - Neil, Derek &amp; Phil</v>
      </c>
      <c r="AL7" s="51">
        <f ca="1">INDEX(Scores!$AL:$AO,MATCH($AM7,Scores!$AO:$AO,0),3)</f>
        <v>120</v>
      </c>
      <c r="AM7">
        <f ca="1">LARGE(Scores!$AO$4:$AO$7,$A7)</f>
        <v>120.000096</v>
      </c>
    </row>
    <row r="8" spans="1:39" x14ac:dyDescent="0.3">
      <c r="A8">
        <v>5</v>
      </c>
      <c r="B8" s="7" t="str">
        <f t="shared" ca="1" si="1"/>
        <v>5</v>
      </c>
      <c r="C8" t="str">
        <f ca="1">INDEX(Scores!A:H,MATCH(E8,Scores!H:H,0),2)</f>
        <v>Rich B</v>
      </c>
      <c r="D8" s="7">
        <f ca="1">INDEX(Scores!A:H,MATCH(E8,Scores!H:H,0),5)</f>
        <v>58</v>
      </c>
      <c r="E8">
        <f ca="1">LARGE(Scores!$H$4:$H$19,A8)</f>
        <v>58.044097999999998</v>
      </c>
      <c r="G8" s="7" t="str">
        <f t="shared" ca="1" si="2"/>
        <v>5</v>
      </c>
      <c r="H8" t="str">
        <f ca="1">_xlfn.XLOOKUP(N8,Scores!$AZ$4:$AZ$19,Scores!$AR$4:$AR$19)</f>
        <v>Cormac</v>
      </c>
      <c r="I8" s="7">
        <f ca="1">_xlfn.XLOOKUP(N8,Scores!$AZ$4:$AZ$19,Scores!$AS$4:$AS$19)</f>
        <v>6</v>
      </c>
      <c r="J8" s="7">
        <f ca="1">_xlfn.XLOOKUP(N8,Scores!$AZ$4:$AZ$19,Scores!$AT$4:$AT$19)</f>
        <v>34</v>
      </c>
      <c r="K8" s="7">
        <f ca="1">_xlfn.XLOOKUP(N8,Scores!$AZ$4:$AZ$19,Scores!$AV$4:$AV$19)</f>
        <v>5</v>
      </c>
      <c r="L8" s="7">
        <f ca="1">_xlfn.XLOOKUP(N8,Scores!$AZ$4:$AZ$19,Scores!$AW$4:$AW$19)</f>
        <v>0</v>
      </c>
      <c r="M8" s="163">
        <f ca="1">_xlfn.XLOOKUP(N8,Scores!$AZ$4:$AZ$19,Scores!$AY$4:$AY$19)</f>
        <v>0.92500000000000004</v>
      </c>
      <c r="N8">
        <f ca="1">LARGE(Scores!$AZ$4:$AZ$19,A8)</f>
        <v>0.92501100000000003</v>
      </c>
      <c r="P8" s="7" t="str">
        <f t="shared" ca="1" si="3"/>
        <v>3=</v>
      </c>
      <c r="Q8" t="str">
        <f ca="1">INDEX(Scores!O:V,MATCH(S8,Scores!V:V,0),2)</f>
        <v>Two Hookers</v>
      </c>
      <c r="R8" s="7">
        <f ca="1">INDEX(Scores!O:V,MATCH(S8,Scores!V:V,0),5)</f>
        <v>77</v>
      </c>
      <c r="S8">
        <f ca="1">LARGE(Scores!$V$4:$V$11,A8)</f>
        <v>77.000279000000006</v>
      </c>
      <c r="Z8" s="7" t="str">
        <f t="shared" ca="1" si="4"/>
        <v>1=</v>
      </c>
      <c r="AA8" t="str">
        <f ca="1">INDEX(Scores!$AG:$AJ,MATCH($AC8,Scores!$AJ:$AJ,0),2)</f>
        <v>The Lamb Shanks</v>
      </c>
      <c r="AB8" s="51">
        <f ca="1">INDEX(Scores!$AG:$AJ,MATCH($AC8,Scores!$AJ:$AJ,0),3)</f>
        <v>0</v>
      </c>
      <c r="AC8">
        <f ca="1">LARGE(Scores!$AJ$4:$AJ$19,$A8)</f>
        <v>9.5000000000000005E-5</v>
      </c>
      <c r="AE8" s="7" t="str">
        <f t="shared" ca="1" si="0"/>
        <v>5</v>
      </c>
      <c r="AF8" t="str">
        <f ca="1">INDEX(Scores!J:M,MATCH(AH8,Scores!M:M,0),2)</f>
        <v>The Ghoulfers</v>
      </c>
      <c r="AG8" s="48">
        <f ca="1">INDEX(Scores!J:M,MATCH(AH8,Scores!M:M,0),3)</f>
        <v>16</v>
      </c>
      <c r="AH8">
        <f ca="1">LARGE(Scores!$M$4:$M$11,A8)</f>
        <v>16.000091999999999</v>
      </c>
    </row>
    <row r="9" spans="1:39" x14ac:dyDescent="0.3">
      <c r="A9">
        <v>6</v>
      </c>
      <c r="B9" s="7" t="str">
        <f t="shared" ca="1" si="1"/>
        <v>6</v>
      </c>
      <c r="C9" t="str">
        <f ca="1">INDEX(Scores!A:H,MATCH(E9,Scores!H:H,0),2)</f>
        <v>Cormac</v>
      </c>
      <c r="D9" s="7">
        <f ca="1">INDEX(Scores!A:H,MATCH(E9,Scores!H:H,0),5)</f>
        <v>57</v>
      </c>
      <c r="E9">
        <f ca="1">LARGE(Scores!$H$4:$H$19,A9)</f>
        <v>57.037088999999995</v>
      </c>
      <c r="G9" s="7" t="str">
        <f t="shared" ca="1" si="2"/>
        <v>6</v>
      </c>
      <c r="H9" t="str">
        <f ca="1">_xlfn.XLOOKUP(N9,Scores!$AZ$4:$AZ$19,Scores!$AR$4:$AR$19)</f>
        <v>Steve</v>
      </c>
      <c r="I9" s="7">
        <f ca="1">_xlfn.XLOOKUP(N9,Scores!$AZ$4:$AZ$19,Scores!$AS$4:$AS$19)</f>
        <v>10</v>
      </c>
      <c r="J9" s="7">
        <f ca="1">_xlfn.XLOOKUP(N9,Scores!$AZ$4:$AZ$19,Scores!$AT$4:$AT$19)</f>
        <v>38</v>
      </c>
      <c r="K9" s="7">
        <f ca="1">_xlfn.XLOOKUP(N9,Scores!$AZ$4:$AZ$19,Scores!$AV$4:$AV$19)</f>
        <v>1</v>
      </c>
      <c r="L9" s="7">
        <f ca="1">_xlfn.XLOOKUP(N9,Scores!$AZ$4:$AZ$19,Scores!$AW$4:$AW$19)</f>
        <v>1</v>
      </c>
      <c r="M9" s="163">
        <f ca="1">_xlfn.XLOOKUP(N9,Scores!$AZ$4:$AZ$19,Scores!$AY$4:$AY$19)</f>
        <v>0.91300000000000003</v>
      </c>
      <c r="N9">
        <f ca="1">LARGE(Scores!$AZ$4:$AZ$19,A9)</f>
        <v>0.91300100000000006</v>
      </c>
      <c r="P9" s="7" t="str">
        <f t="shared" ca="1" si="3"/>
        <v>6</v>
      </c>
      <c r="Q9" t="str">
        <f ca="1">INDEX(Scores!O:V,MATCH(S9,Scores!V:V,0),2)</f>
        <v>New Eltham Nadgers</v>
      </c>
      <c r="R9" s="7">
        <f ca="1">INDEX(Scores!O:V,MATCH(S9,Scores!V:V,0),5)</f>
        <v>73</v>
      </c>
      <c r="S9">
        <f ca="1">LARGE(Scores!$V$4:$V$11,A9)</f>
        <v>73.000297000000003</v>
      </c>
      <c r="Z9" s="7" t="str">
        <f t="shared" ca="1" si="4"/>
        <v>1=</v>
      </c>
      <c r="AA9" t="str">
        <f ca="1">INDEX(Scores!$AG:$AJ,MATCH($AC9,Scores!$AJ:$AJ,0),2)</f>
        <v>Dulverton Dickheads</v>
      </c>
      <c r="AB9" s="51">
        <f ca="1">INDEX(Scores!$AG:$AJ,MATCH($AC9,Scores!$AJ:$AJ,0),3)</f>
        <v>0</v>
      </c>
      <c r="AC9">
        <f ca="1">LARGE(Scores!$AJ$4:$AJ$19,$A9)</f>
        <v>9.3999999999999994E-5</v>
      </c>
      <c r="AE9" s="7" t="str">
        <f t="shared" ca="1" si="0"/>
        <v>6</v>
      </c>
      <c r="AF9" t="str">
        <f ca="1">INDEX(Scores!J:M,MATCH(AH9,Scores!M:M,0),2)</f>
        <v>The Lamb Shanks</v>
      </c>
      <c r="AG9" s="48">
        <f ca="1">INDEX(Scores!J:M,MATCH(AH9,Scores!M:M,0),3)</f>
        <v>15</v>
      </c>
      <c r="AH9">
        <f ca="1">LARGE(Scores!$M$4:$M$11,A9)</f>
        <v>15.000095</v>
      </c>
    </row>
    <row r="10" spans="1:39" x14ac:dyDescent="0.3">
      <c r="A10">
        <v>7</v>
      </c>
      <c r="B10" s="7" t="str">
        <f t="shared" ca="1" si="1"/>
        <v>7</v>
      </c>
      <c r="C10" t="str">
        <f ca="1">INDEX(Scores!A:H,MATCH(E10,Scores!H:H,0),2)</f>
        <v>Stewart</v>
      </c>
      <c r="D10" s="7">
        <f ca="1">INDEX(Scores!A:H,MATCH(E10,Scores!H:H,0),5)</f>
        <v>56</v>
      </c>
      <c r="E10">
        <f ca="1">LARGE(Scores!$H$4:$H$19,A10)</f>
        <v>56.055085999999996</v>
      </c>
      <c r="G10" s="7" t="str">
        <f t="shared" ca="1" si="2"/>
        <v>7</v>
      </c>
      <c r="H10" t="str">
        <f ca="1">_xlfn.XLOOKUP(N10,Scores!$AZ$4:$AZ$19,Scores!$AR$4:$AR$19)</f>
        <v>Rich M</v>
      </c>
      <c r="I10" s="7">
        <f ca="1">_xlfn.XLOOKUP(N10,Scores!$AZ$4:$AZ$19,Scores!$AS$4:$AS$19)</f>
        <v>4</v>
      </c>
      <c r="J10" s="7">
        <f ca="1">_xlfn.XLOOKUP(N10,Scores!$AZ$4:$AZ$19,Scores!$AT$4:$AT$19)</f>
        <v>24</v>
      </c>
      <c r="K10" s="7">
        <f ca="1">_xlfn.XLOOKUP(N10,Scores!$AZ$4:$AZ$19,Scores!$AV$4:$AV$19)</f>
        <v>8</v>
      </c>
      <c r="L10" s="7">
        <f ca="1">_xlfn.XLOOKUP(N10,Scores!$AZ$4:$AZ$19,Scores!$AW$4:$AW$19)</f>
        <v>0</v>
      </c>
      <c r="M10" s="163">
        <f ca="1">_xlfn.XLOOKUP(N10,Scores!$AZ$4:$AZ$19,Scores!$AY$4:$AY$19)</f>
        <v>0.89700000000000002</v>
      </c>
      <c r="N10">
        <f ca="1">LARGE(Scores!$AZ$4:$AZ$19,A10)</f>
        <v>0.89700800000000003</v>
      </c>
      <c r="P10" s="7" t="str">
        <f t="shared" ca="1" si="3"/>
        <v>7</v>
      </c>
      <c r="Q10" t="str">
        <f ca="1">INDEX(Scores!O:V,MATCH(S10,Scores!V:V,0),2)</f>
        <v>The Green Jackets</v>
      </c>
      <c r="R10" s="7">
        <f ca="1">INDEX(Scores!O:V,MATCH(S10,Scores!V:V,0),5)</f>
        <v>71</v>
      </c>
      <c r="S10">
        <f ca="1">LARGE(Scores!$V$4:$V$11,A10)</f>
        <v>71.00029099999999</v>
      </c>
      <c r="Z10" s="7" t="str">
        <f t="shared" ca="1" si="4"/>
        <v>1=</v>
      </c>
      <c r="AA10" t="str">
        <f ca="1">INDEX(Scores!$AG:$AJ,MATCH($AC10,Scores!$AJ:$AJ,0),2)</f>
        <v>Two Hookers</v>
      </c>
      <c r="AB10" s="51">
        <f ca="1">INDEX(Scores!$AG:$AJ,MATCH($AC10,Scores!$AJ:$AJ,0),3)</f>
        <v>0</v>
      </c>
      <c r="AC10">
        <f ca="1">LARGE(Scores!$AJ$4:$AJ$19,$A10)</f>
        <v>9.2999999999999997E-5</v>
      </c>
      <c r="AE10" s="7" t="str">
        <f t="shared" ca="1" si="0"/>
        <v>7</v>
      </c>
      <c r="AF10" t="str">
        <f ca="1">INDEX(Scores!J:M,MATCH(AH10,Scores!M:M,0),2)</f>
        <v>Two Hookers</v>
      </c>
      <c r="AG10" s="48">
        <f ca="1">INDEX(Scores!J:M,MATCH(AH10,Scores!M:M,0),3)</f>
        <v>13</v>
      </c>
      <c r="AH10">
        <f ca="1">LARGE(Scores!$M$4:$M$11,A10)</f>
        <v>13.000093</v>
      </c>
    </row>
    <row r="11" spans="1:39" x14ac:dyDescent="0.3">
      <c r="A11">
        <v>8</v>
      </c>
      <c r="B11" s="7" t="str">
        <f t="shared" ca="1" si="1"/>
        <v>8</v>
      </c>
      <c r="C11" t="str">
        <f ca="1">INDEX(Scores!A:H,MATCH(E11,Scores!H:H,0),2)</f>
        <v>Neil</v>
      </c>
      <c r="D11" s="7">
        <f ca="1">INDEX(Scores!A:H,MATCH(E11,Scores!H:H,0),5)</f>
        <v>54</v>
      </c>
      <c r="E11">
        <f ca="1">LARGE(Scores!$H$4:$H$19,A11)</f>
        <v>54.048096999999999</v>
      </c>
      <c r="G11" s="7" t="str">
        <f t="shared" ca="1" si="2"/>
        <v>8</v>
      </c>
      <c r="H11" t="str">
        <f ca="1">_xlfn.XLOOKUP(N11,Scores!$AZ$4:$AZ$19,Scores!$AR$4:$AR$19)</f>
        <v>Casper</v>
      </c>
      <c r="I11" s="7">
        <f ca="1">_xlfn.XLOOKUP(N11,Scores!$AZ$4:$AZ$19,Scores!$AS$4:$AS$19)</f>
        <v>9</v>
      </c>
      <c r="J11" s="7">
        <f ca="1">_xlfn.XLOOKUP(N11,Scores!$AZ$4:$AZ$19,Scores!$AT$4:$AT$19)</f>
        <v>0</v>
      </c>
      <c r="K11" s="7">
        <f ca="1">_xlfn.XLOOKUP(N11,Scores!$AZ$4:$AZ$19,Scores!$AV$4:$AV$19)</f>
        <v>1</v>
      </c>
      <c r="L11" s="7">
        <f ca="1">_xlfn.XLOOKUP(N11,Scores!$AZ$4:$AZ$19,Scores!$AW$4:$AW$19)</f>
        <v>0</v>
      </c>
      <c r="M11" s="163">
        <f ca="1">_xlfn.XLOOKUP(N11,Scores!$AZ$4:$AZ$19,Scores!$AY$4:$AY$19)</f>
        <v>0.89100000000000001</v>
      </c>
      <c r="N11">
        <f ca="1">LARGE(Scores!$AZ$4:$AZ$19,A11)</f>
        <v>0.891015</v>
      </c>
      <c r="P11" s="7" t="str">
        <f t="shared" ca="1" si="3"/>
        <v>8</v>
      </c>
      <c r="Q11" t="str">
        <f ca="1">INDEX(Scores!O:V,MATCH(S11,Scores!V:V,0),2)</f>
        <v>The Ghoulfers</v>
      </c>
      <c r="R11" s="7">
        <f ca="1">INDEX(Scores!O:V,MATCH(S11,Scores!V:V,0),5)</f>
        <v>69</v>
      </c>
      <c r="S11">
        <f ca="1">LARGE(Scores!$V$4:$V$11,A11)</f>
        <v>69.000275999999999</v>
      </c>
      <c r="Z11" s="7" t="str">
        <f t="shared" ca="1" si="4"/>
        <v>1=</v>
      </c>
      <c r="AA11" t="str">
        <f ca="1">INDEX(Scores!$AG:$AJ,MATCH($AC11,Scores!$AJ:$AJ,0),2)</f>
        <v>The Ghoulfers</v>
      </c>
      <c r="AB11" s="51">
        <f ca="1">INDEX(Scores!$AG:$AJ,MATCH($AC11,Scores!$AJ:$AJ,0),3)</f>
        <v>0</v>
      </c>
      <c r="AC11">
        <f ca="1">LARGE(Scores!$AJ$4:$AJ$19,$A11)</f>
        <v>9.2E-5</v>
      </c>
      <c r="AE11" s="7" t="str">
        <f t="shared" ca="1" si="0"/>
        <v>8</v>
      </c>
      <c r="AF11" t="str">
        <f ca="1">INDEX(Scores!J:M,MATCH(AH11,Scores!M:M,0),2)</f>
        <v>The Double D's</v>
      </c>
      <c r="AG11" s="48">
        <f ca="1">INDEX(Scores!J:M,MATCH(AH11,Scores!M:M,0),3)</f>
        <v>11</v>
      </c>
      <c r="AH11">
        <f ca="1">LARGE(Scores!$M$4:$M$11,A11)</f>
        <v>11.000095999999999</v>
      </c>
    </row>
    <row r="12" spans="1:39" x14ac:dyDescent="0.3">
      <c r="A12">
        <v>9</v>
      </c>
      <c r="B12" s="7" t="str">
        <f t="shared" ca="1" si="1"/>
        <v>9</v>
      </c>
      <c r="C12" t="str">
        <f ca="1">INDEX(Scores!A:H,MATCH(E12,Scores!H:H,0),2)</f>
        <v>Casper</v>
      </c>
      <c r="D12" s="7">
        <f ca="1">INDEX(Scores!A:H,MATCH(E12,Scores!H:H,0),5)</f>
        <v>53</v>
      </c>
      <c r="E12">
        <f ca="1">LARGE(Scores!$H$4:$H$19,A12)</f>
        <v>53.048085</v>
      </c>
      <c r="G12" s="7" t="str">
        <f t="shared" ca="1" si="2"/>
        <v>9</v>
      </c>
      <c r="H12" t="str">
        <f ca="1">_xlfn.XLOOKUP(N12,Scores!$AZ$4:$AZ$19,Scores!$AR$4:$AR$19)</f>
        <v>Stewart</v>
      </c>
      <c r="I12" s="7">
        <f ca="1">_xlfn.XLOOKUP(N12,Scores!$AZ$4:$AZ$19,Scores!$AS$4:$AS$19)</f>
        <v>7</v>
      </c>
      <c r="J12" s="7">
        <f ca="1">_xlfn.XLOOKUP(N12,Scores!$AZ$4:$AZ$19,Scores!$AT$4:$AT$19)</f>
        <v>18</v>
      </c>
      <c r="K12" s="7">
        <f ca="1">_xlfn.XLOOKUP(N12,Scores!$AZ$4:$AZ$19,Scores!$AV$4:$AV$19)</f>
        <v>4</v>
      </c>
      <c r="L12" s="7">
        <f ca="1">_xlfn.XLOOKUP(N12,Scores!$AZ$4:$AZ$19,Scores!$AW$4:$AW$19)</f>
        <v>0</v>
      </c>
      <c r="M12" s="163">
        <f ca="1">_xlfn.XLOOKUP(N12,Scores!$AZ$4:$AZ$19,Scores!$AY$4:$AY$19)</f>
        <v>0.872</v>
      </c>
      <c r="N12">
        <f ca="1">LARGE(Scores!$AZ$4:$AZ$19,A12)</f>
        <v>0.87201399999999996</v>
      </c>
      <c r="Z12" s="7"/>
      <c r="AH12" t="e">
        <f ca="1">LARGE(Scores!$M$4:$M$11,A12)</f>
        <v>#NUM!</v>
      </c>
    </row>
    <row r="13" spans="1:39" x14ac:dyDescent="0.3">
      <c r="A13">
        <v>10</v>
      </c>
      <c r="B13" s="7" t="str">
        <f t="shared" ca="1" si="1"/>
        <v>10=</v>
      </c>
      <c r="C13" t="str">
        <f ca="1">INDEX(Scores!A:H,MATCH(E13,Scores!H:H,0),2)</f>
        <v>Alan</v>
      </c>
      <c r="D13" s="7">
        <f ca="1">INDEX(Scores!A:H,MATCH(E13,Scores!H:H,0),5)</f>
        <v>51</v>
      </c>
      <c r="E13">
        <f ca="1">LARGE(Scores!$H$4:$H$19,A13)</f>
        <v>51.046088000000005</v>
      </c>
      <c r="G13" s="7" t="str">
        <f t="shared" ca="1" si="2"/>
        <v>10</v>
      </c>
      <c r="H13" t="str">
        <f ca="1">_xlfn.XLOOKUP(N13,Scores!$AZ$4:$AZ$19,Scores!$AR$4:$AR$19)</f>
        <v>Alan</v>
      </c>
      <c r="I13" s="7">
        <f ca="1">_xlfn.XLOOKUP(N13,Scores!$AZ$4:$AZ$19,Scores!$AS$4:$AS$19)</f>
        <v>10</v>
      </c>
      <c r="J13" s="7">
        <f ca="1">_xlfn.XLOOKUP(N13,Scores!$AZ$4:$AZ$19,Scores!$AT$4:$AT$19)</f>
        <v>24</v>
      </c>
      <c r="K13" s="7">
        <f ca="1">_xlfn.XLOOKUP(N13,Scores!$AZ$4:$AZ$19,Scores!$AV$4:$AV$19)</f>
        <v>1</v>
      </c>
      <c r="L13" s="7">
        <f ca="1">_xlfn.XLOOKUP(N13,Scores!$AZ$4:$AZ$19,Scores!$AW$4:$AW$19)</f>
        <v>1</v>
      </c>
      <c r="M13" s="163">
        <f ca="1">_xlfn.XLOOKUP(N13,Scores!$AZ$4:$AZ$19,Scores!$AY$4:$AY$19)</f>
        <v>0.86799999999999999</v>
      </c>
      <c r="N13">
        <f ca="1">LARGE(Scores!$AZ$4:$AZ$19,A13)</f>
        <v>0.86801200000000001</v>
      </c>
      <c r="Z13" s="7"/>
      <c r="AH13" t="e">
        <f ca="1">LARGE(Scores!$M$4:$M$11,A13)</f>
        <v>#NUM!</v>
      </c>
    </row>
    <row r="14" spans="1:39" x14ac:dyDescent="0.3">
      <c r="A14">
        <v>11</v>
      </c>
      <c r="B14" s="7" t="str">
        <f t="shared" ca="1" si="1"/>
        <v>10=</v>
      </c>
      <c r="C14" t="str">
        <f ca="1">INDEX(Scores!A:H,MATCH(E14,Scores!H:H,0),2)</f>
        <v>Steve</v>
      </c>
      <c r="D14" s="7">
        <f ca="1">INDEX(Scores!A:H,MATCH(E14,Scores!H:H,0),5)</f>
        <v>51</v>
      </c>
      <c r="E14">
        <f ca="1">LARGE(Scores!$H$4:$H$19,A14)</f>
        <v>51.044098999999996</v>
      </c>
      <c r="G14" s="7" t="str">
        <f t="shared" ca="1" si="2"/>
        <v>11</v>
      </c>
      <c r="H14" t="str">
        <f ca="1">_xlfn.XLOOKUP(N14,Scores!$AZ$4:$AZ$19,Scores!$AR$4:$AR$19)</f>
        <v>Tom</v>
      </c>
      <c r="I14" s="7">
        <f ca="1">_xlfn.XLOOKUP(N14,Scores!$AZ$4:$AZ$19,Scores!$AS$4:$AS$19)</f>
        <v>12</v>
      </c>
      <c r="J14" s="7">
        <f ca="1">_xlfn.XLOOKUP(N14,Scores!$AZ$4:$AZ$19,Scores!$AT$4:$AT$19)</f>
        <v>38</v>
      </c>
      <c r="K14" s="7">
        <f ca="1">_xlfn.XLOOKUP(N14,Scores!$AZ$4:$AZ$19,Scores!$AV$4:$AV$19)</f>
        <v>2</v>
      </c>
      <c r="L14" s="7">
        <f ca="1">_xlfn.XLOOKUP(N14,Scores!$AZ$4:$AZ$19,Scores!$AW$4:$AW$19)</f>
        <v>2</v>
      </c>
      <c r="M14" s="163">
        <f ca="1">_xlfn.XLOOKUP(N14,Scores!$AZ$4:$AZ$19,Scores!$AY$4:$AY$19)</f>
        <v>0.68799999999999994</v>
      </c>
      <c r="N14">
        <f ca="1">LARGE(Scores!$AZ$4:$AZ$19,A14)</f>
        <v>0.68800699999999992</v>
      </c>
      <c r="Z14" s="7"/>
      <c r="AH14" t="e">
        <f ca="1">LARGE(Scores!$M$4:$M$11,A14)</f>
        <v>#NUM!</v>
      </c>
    </row>
    <row r="15" spans="1:39" x14ac:dyDescent="0.3">
      <c r="A15">
        <v>12</v>
      </c>
      <c r="B15" s="7" t="str">
        <f t="shared" ca="1" si="1"/>
        <v>12=</v>
      </c>
      <c r="C15" t="str">
        <f ca="1">INDEX(Scores!A:H,MATCH(E15,Scores!H:H,0),2)</f>
        <v>Dermot</v>
      </c>
      <c r="D15" s="7">
        <f ca="1">INDEX(Scores!A:H,MATCH(E15,Scores!H:H,0),5)</f>
        <v>48</v>
      </c>
      <c r="E15">
        <f ca="1">LARGE(Scores!$H$4:$H$19,A15)</f>
        <v>48.045090000000002</v>
      </c>
      <c r="G15" s="7" t="str">
        <f t="shared" ca="1" si="2"/>
        <v>12</v>
      </c>
      <c r="H15" t="str">
        <f ca="1">_xlfn.XLOOKUP(N15,Scores!$AZ$4:$AZ$19,Scores!$AR$4:$AR$19)</f>
        <v>Jeff</v>
      </c>
      <c r="I15" s="7">
        <f ca="1">_xlfn.XLOOKUP(N15,Scores!$AZ$4:$AZ$19,Scores!$AS$4:$AS$19)</f>
        <v>14</v>
      </c>
      <c r="J15" s="7">
        <f ca="1">_xlfn.XLOOKUP(N15,Scores!$AZ$4:$AZ$19,Scores!$AT$4:$AT$19)</f>
        <v>28</v>
      </c>
      <c r="K15" s="7">
        <f ca="1">_xlfn.XLOOKUP(N15,Scores!$AZ$4:$AZ$19,Scores!$AV$4:$AV$19)</f>
        <v>0</v>
      </c>
      <c r="L15" s="7">
        <f ca="1">_xlfn.XLOOKUP(N15,Scores!$AZ$4:$AZ$19,Scores!$AW$4:$AW$19)</f>
        <v>2</v>
      </c>
      <c r="M15" s="163">
        <f ca="1">_xlfn.XLOOKUP(N15,Scores!$AZ$4:$AZ$19,Scores!$AY$4:$AY$19)</f>
        <v>0.68700000000000006</v>
      </c>
      <c r="N15">
        <f ca="1">LARGE(Scores!$AZ$4:$AZ$19,A15)</f>
        <v>0.68700400000000006</v>
      </c>
      <c r="Z15" s="7"/>
      <c r="AH15" t="e">
        <f ca="1">LARGE(Scores!$M$4:$M$11,A15)</f>
        <v>#NUM!</v>
      </c>
    </row>
    <row r="16" spans="1:39" x14ac:dyDescent="0.3">
      <c r="A16">
        <v>13</v>
      </c>
      <c r="B16" s="7" t="str">
        <f t="shared" ca="1" si="1"/>
        <v>12=</v>
      </c>
      <c r="C16" t="str">
        <f ca="1">INDEX(Scores!A:H,MATCH(E16,Scores!H:H,0),2)</f>
        <v>Tom</v>
      </c>
      <c r="D16" s="7">
        <f ca="1">INDEX(Scores!A:H,MATCH(E16,Scores!H:H,0),5)</f>
        <v>48</v>
      </c>
      <c r="E16">
        <f ca="1">LARGE(Scores!$H$4:$H$19,A16)</f>
        <v>48.043092999999999</v>
      </c>
      <c r="G16" s="7" t="str">
        <f t="shared" ca="1" si="2"/>
        <v>13</v>
      </c>
      <c r="H16" t="str">
        <f ca="1">_xlfn.XLOOKUP(N16,Scores!$AZ$4:$AZ$19,Scores!$AR$4:$AR$19)</f>
        <v>Neil</v>
      </c>
      <c r="I16" s="7">
        <f ca="1">_xlfn.XLOOKUP(N16,Scores!$AZ$4:$AZ$19,Scores!$AS$4:$AS$19)</f>
        <v>8</v>
      </c>
      <c r="J16" s="7">
        <f ca="1">_xlfn.XLOOKUP(N16,Scores!$AZ$4:$AZ$19,Scores!$AT$4:$AT$19)</f>
        <v>22</v>
      </c>
      <c r="K16" s="7">
        <f ca="1">_xlfn.XLOOKUP(N16,Scores!$AZ$4:$AZ$19,Scores!$AV$4:$AV$19)</f>
        <v>12</v>
      </c>
      <c r="L16" s="7">
        <f ca="1">_xlfn.XLOOKUP(N16,Scores!$AZ$4:$AZ$19,Scores!$AW$4:$AW$19)</f>
        <v>1</v>
      </c>
      <c r="M16" s="163">
        <f ca="1">_xlfn.XLOOKUP(N16,Scores!$AZ$4:$AZ$19,Scores!$AY$4:$AY$19)</f>
        <v>0.625</v>
      </c>
      <c r="N16">
        <f ca="1">LARGE(Scores!$AZ$4:$AZ$19,A16)</f>
        <v>0.62500299999999998</v>
      </c>
      <c r="Z16" s="7"/>
      <c r="AH16" t="e">
        <f ca="1">LARGE(Scores!$M$4:$M$11,A16)</f>
        <v>#NUM!</v>
      </c>
    </row>
    <row r="17" spans="1:34" x14ac:dyDescent="0.3">
      <c r="A17">
        <v>14</v>
      </c>
      <c r="B17" s="7" t="str">
        <f t="shared" ca="1" si="1"/>
        <v>14</v>
      </c>
      <c r="C17" t="str">
        <f ca="1">INDEX(Scores!A:H,MATCH(E17,Scores!H:H,0),2)</f>
        <v>Jeff</v>
      </c>
      <c r="D17" s="7">
        <f ca="1">INDEX(Scores!A:H,MATCH(E17,Scores!H:H,0),5)</f>
        <v>46</v>
      </c>
      <c r="E17">
        <f ca="1">LARGE(Scores!$H$4:$H$19,A17)</f>
        <v>46.044095999999996</v>
      </c>
      <c r="G17" s="7" t="str">
        <f t="shared" ca="1" si="2"/>
        <v>14</v>
      </c>
      <c r="H17" t="str">
        <f ca="1">_xlfn.XLOOKUP(N17,Scores!$AZ$4:$AZ$19,Scores!$AR$4:$AR$19)</f>
        <v>Derek</v>
      </c>
      <c r="I17" s="7">
        <f ca="1">_xlfn.XLOOKUP(N17,Scores!$AZ$4:$AZ$19,Scores!$AS$4:$AS$19)</f>
        <v>16</v>
      </c>
      <c r="J17" s="7">
        <f ca="1">_xlfn.XLOOKUP(N17,Scores!$AZ$4:$AZ$19,Scores!$AT$4:$AT$19)</f>
        <v>45</v>
      </c>
      <c r="K17" s="7">
        <f ca="1">_xlfn.XLOOKUP(N17,Scores!$AZ$4:$AZ$19,Scores!$AV$4:$AV$19)</f>
        <v>4</v>
      </c>
      <c r="L17" s="7">
        <f ca="1">_xlfn.XLOOKUP(N17,Scores!$AZ$4:$AZ$19,Scores!$AW$4:$AW$19)</f>
        <v>2</v>
      </c>
      <c r="M17" s="163">
        <f ca="1">_xlfn.XLOOKUP(N17,Scores!$AZ$4:$AZ$19,Scores!$AY$4:$AY$19)</f>
        <v>0.55300000000000005</v>
      </c>
      <c r="N17">
        <f ca="1">LARGE(Scores!$AZ$4:$AZ$19,A17)</f>
        <v>0.55300500000000008</v>
      </c>
      <c r="Z17" s="7"/>
      <c r="AH17" t="e">
        <f ca="1">LARGE(Scores!$M$4:$M$11,A17)</f>
        <v>#NUM!</v>
      </c>
    </row>
    <row r="18" spans="1:34" x14ac:dyDescent="0.3">
      <c r="A18">
        <v>15</v>
      </c>
      <c r="B18" s="7" t="str">
        <f t="shared" ca="1" si="1"/>
        <v>15</v>
      </c>
      <c r="C18" t="str">
        <f ca="1">INDEX(Scores!A:H,MATCH(E18,Scores!H:H,0),2)</f>
        <v>Slimer</v>
      </c>
      <c r="D18" s="7">
        <f ca="1">INDEX(Scores!A:H,MATCH(E18,Scores!H:H,0),5)</f>
        <v>44</v>
      </c>
      <c r="E18">
        <f ca="1">LARGE(Scores!$H$4:$H$19,A18)</f>
        <v>44.037084</v>
      </c>
      <c r="G18" s="7" t="str">
        <f t="shared" ca="1" si="2"/>
        <v>15</v>
      </c>
      <c r="H18" t="str">
        <f ca="1">_xlfn.XLOOKUP(N18,Scores!$AZ$4:$AZ$19,Scores!$AR$4:$AR$19)</f>
        <v>Dermot</v>
      </c>
      <c r="I18" s="7">
        <f ca="1">_xlfn.XLOOKUP(N18,Scores!$AZ$4:$AZ$19,Scores!$AS$4:$AS$19)</f>
        <v>12</v>
      </c>
      <c r="J18" s="7">
        <f ca="1">_xlfn.XLOOKUP(N18,Scores!$AZ$4:$AZ$19,Scores!$AT$4:$AT$19)</f>
        <v>22</v>
      </c>
      <c r="K18" s="7">
        <f ca="1">_xlfn.XLOOKUP(N18,Scores!$AZ$4:$AZ$19,Scores!$AV$4:$AV$19)</f>
        <v>10</v>
      </c>
      <c r="L18" s="7">
        <f ca="1">_xlfn.XLOOKUP(N18,Scores!$AZ$4:$AZ$19,Scores!$AW$4:$AW$19)</f>
        <v>1</v>
      </c>
      <c r="M18" s="163">
        <f ca="1">_xlfn.XLOOKUP(N18,Scores!$AZ$4:$AZ$19,Scores!$AY$4:$AY$19)</f>
        <v>0.54800000000000004</v>
      </c>
      <c r="N18">
        <f ca="1">LARGE(Scores!$AZ$4:$AZ$19,A18)</f>
        <v>0.54801</v>
      </c>
      <c r="Z18" s="7"/>
      <c r="AH18" t="e">
        <f ca="1">LARGE(Scores!$M$4:$M$11,A18)</f>
        <v>#NUM!</v>
      </c>
    </row>
    <row r="19" spans="1:34" x14ac:dyDescent="0.3">
      <c r="A19">
        <v>16</v>
      </c>
      <c r="B19" s="7" t="str">
        <f t="shared" ca="1" si="1"/>
        <v>16</v>
      </c>
      <c r="C19" t="str">
        <f ca="1">INDEX(Scores!A:H,MATCH(E19,Scores!H:H,0),2)</f>
        <v>Derek</v>
      </c>
      <c r="D19" s="7">
        <f ca="1">INDEX(Scores!A:H,MATCH(E19,Scores!H:H,0),5)</f>
        <v>42</v>
      </c>
      <c r="E19">
        <f ca="1">LARGE(Scores!$H$4:$H$19,A19)</f>
        <v>42.015095000000002</v>
      </c>
      <c r="G19" s="7" t="str">
        <f t="shared" ca="1" si="2"/>
        <v>16</v>
      </c>
      <c r="H19" t="str">
        <f ca="1">_xlfn.XLOOKUP(N19,Scores!$AZ$4:$AZ$19,Scores!$AR$4:$AR$19)</f>
        <v>Slimer</v>
      </c>
      <c r="I19" s="7">
        <f ca="1">_xlfn.XLOOKUP(N19,Scores!$AZ$4:$AZ$19,Scores!$AS$4:$AS$19)</f>
        <v>15</v>
      </c>
      <c r="J19" s="7">
        <f ca="1">_xlfn.XLOOKUP(N19,Scores!$AZ$4:$AZ$19,Scores!$AT$4:$AT$19)</f>
        <v>0</v>
      </c>
      <c r="K19" s="7">
        <f ca="1">_xlfn.XLOOKUP(N19,Scores!$AZ$4:$AZ$19,Scores!$AV$4:$AV$19)</f>
        <v>2</v>
      </c>
      <c r="L19" s="7">
        <f ca="1">_xlfn.XLOOKUP(N19,Scores!$AZ$4:$AZ$19,Scores!$AW$4:$AW$19)</f>
        <v>2</v>
      </c>
      <c r="M19" s="163">
        <f ca="1">_xlfn.XLOOKUP(N19,Scores!$AZ$4:$AZ$19,Scores!$AY$4:$AY$19)</f>
        <v>0.23599999999999999</v>
      </c>
      <c r="N19">
        <f ca="1">LARGE(Scores!$AZ$4:$AZ$19,A19)</f>
        <v>0.23601599999999998</v>
      </c>
      <c r="Z19" s="7"/>
      <c r="AH19" t="e">
        <f ca="1">LARGE(Scores!$M$4:$M$11,A19)</f>
        <v>#NUM!</v>
      </c>
    </row>
    <row r="20" spans="1:34" x14ac:dyDescent="0.3">
      <c r="A20">
        <v>17</v>
      </c>
    </row>
    <row r="21" spans="1:34" x14ac:dyDescent="0.3">
      <c r="A21">
        <v>18</v>
      </c>
    </row>
    <row r="22" spans="1:34" x14ac:dyDescent="0.3">
      <c r="A22">
        <v>19</v>
      </c>
    </row>
    <row r="23" spans="1:34" x14ac:dyDescent="0.3">
      <c r="A23">
        <v>20</v>
      </c>
    </row>
    <row r="24" spans="1:34" x14ac:dyDescent="0.3">
      <c r="A24">
        <v>21</v>
      </c>
    </row>
    <row r="25" spans="1:34" x14ac:dyDescent="0.3">
      <c r="A25">
        <v>22</v>
      </c>
    </row>
    <row r="26" spans="1:34" x14ac:dyDescent="0.3">
      <c r="A26">
        <v>23</v>
      </c>
    </row>
    <row r="27" spans="1:34" x14ac:dyDescent="0.3">
      <c r="A27">
        <v>24</v>
      </c>
    </row>
  </sheetData>
  <mergeCells count="7">
    <mergeCell ref="AJ1:AM1"/>
    <mergeCell ref="P1:S1"/>
    <mergeCell ref="B1:E1"/>
    <mergeCell ref="U1:X1"/>
    <mergeCell ref="AE1:AH1"/>
    <mergeCell ref="Z1:AC1"/>
    <mergeCell ref="G1:N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2086A-03A2-4371-A3AD-0B5B8696E51D}">
  <sheetPr>
    <tabColor theme="0" tint="-0.14999847407452621"/>
  </sheetPr>
  <dimension ref="A1:X30"/>
  <sheetViews>
    <sheetView zoomScale="90" zoomScaleNormal="90" workbookViewId="0">
      <selection activeCell="C7" sqref="C7"/>
    </sheetView>
  </sheetViews>
  <sheetFormatPr defaultColWidth="0" defaultRowHeight="0" customHeight="1" zeroHeight="1" x14ac:dyDescent="0.3"/>
  <cols>
    <col min="1" max="1" width="0.6640625" style="18" customWidth="1"/>
    <col min="2" max="2" width="11.6640625" style="17" customWidth="1"/>
    <col min="3" max="3" width="24.33203125" style="18" customWidth="1"/>
    <col min="4" max="4" width="12.109375" style="18" hidden="1" customWidth="1"/>
    <col min="5" max="5" width="24.33203125" style="18" customWidth="1"/>
    <col min="6" max="6" width="12.109375" style="18" hidden="1" customWidth="1"/>
    <col min="7" max="7" width="12.109375" style="18" customWidth="1"/>
    <col min="8" max="8" width="20.88671875" style="18" hidden="1" customWidth="1"/>
    <col min="9" max="9" width="12.109375" style="18" customWidth="1"/>
    <col min="10" max="10" width="21" style="18" hidden="1" customWidth="1"/>
    <col min="11" max="12" width="19" style="18" hidden="1" customWidth="1"/>
    <col min="13" max="13" width="24.33203125" style="18" customWidth="1"/>
    <col min="14" max="14" width="12.109375" style="18" hidden="1" customWidth="1"/>
    <col min="15" max="15" width="24.33203125" style="18" customWidth="1"/>
    <col min="16" max="16" width="12.109375" style="18" hidden="1" customWidth="1"/>
    <col min="17" max="17" width="12.109375" style="18" customWidth="1"/>
    <col min="18" max="18" width="9.109375" style="18" hidden="1" customWidth="1"/>
    <col min="19" max="19" width="12.109375" style="18" customWidth="1"/>
    <col min="20" max="20" width="9.109375" style="18" hidden="1" customWidth="1"/>
    <col min="21" max="22" width="19" style="18" hidden="1" customWidth="1"/>
    <col min="23" max="23" width="14.88671875" style="18" customWidth="1"/>
    <col min="24" max="24" width="0.5546875" style="18" customWidth="1"/>
    <col min="25" max="16384" width="9.109375" style="18" hidden="1"/>
  </cols>
  <sheetData>
    <row r="1" spans="2:23" ht="3.75" customHeight="1" x14ac:dyDescent="0.3"/>
    <row r="2" spans="2:23" ht="23.4" x14ac:dyDescent="0.3">
      <c r="B2" s="291" t="str">
        <f ca="1">MID(CELL("filename",B2),FIND("]",CELL("filename",B2))+1,255)</f>
        <v>The Friendly Ghosts</v>
      </c>
      <c r="C2" s="292"/>
      <c r="D2" s="292"/>
      <c r="E2" s="292"/>
      <c r="F2" s="292"/>
      <c r="G2" s="292"/>
      <c r="H2" s="292"/>
      <c r="I2" s="292"/>
      <c r="J2" s="292"/>
      <c r="K2" s="292"/>
      <c r="L2" s="292"/>
      <c r="M2" s="292"/>
      <c r="N2" s="292"/>
      <c r="O2" s="292"/>
      <c r="P2" s="292"/>
      <c r="Q2" s="292"/>
      <c r="R2" s="292"/>
      <c r="S2" s="292"/>
      <c r="T2" s="292"/>
      <c r="U2" s="292"/>
      <c r="V2" s="293"/>
    </row>
    <row r="3" spans="2:23" ht="14.4" x14ac:dyDescent="0.3"/>
    <row r="4" spans="2:23" ht="15" customHeight="1" x14ac:dyDescent="0.3">
      <c r="E4" s="256" t="s">
        <v>38</v>
      </c>
      <c r="F4" s="258"/>
      <c r="G4" s="19"/>
      <c r="H4" s="17"/>
      <c r="I4" s="256" t="s">
        <v>145</v>
      </c>
      <c r="J4" s="257"/>
      <c r="K4" s="257"/>
      <c r="L4" s="257"/>
      <c r="M4" s="258"/>
      <c r="Q4" s="29" t="s">
        <v>186</v>
      </c>
      <c r="W4" s="29" t="s">
        <v>16</v>
      </c>
    </row>
    <row r="5" spans="2:23" ht="15" customHeight="1" x14ac:dyDescent="0.3">
      <c r="B5" s="20" t="s">
        <v>34</v>
      </c>
      <c r="C5" s="269" t="s">
        <v>97</v>
      </c>
      <c r="D5" s="250"/>
      <c r="E5" s="117">
        <f t="array" aca="1" ref="E5" ca="1">SUM(IF(K11:K28=$C$6,C11:C28,0))+(SUM(IF(K11:K28="Draw",C11:C28,0))/2)</f>
        <v>0</v>
      </c>
      <c r="F5" s="115"/>
      <c r="G5" s="19"/>
      <c r="I5" s="270" t="str">
        <f>IF(ISBLANK('Pink Ball'!J4),"",'Pink Ball'!J4)</f>
        <v>Casper</v>
      </c>
      <c r="J5" s="241"/>
      <c r="K5" s="241"/>
      <c r="L5" s="241"/>
      <c r="M5" s="271"/>
      <c r="Q5" s="151">
        <f ca="1">IFERROR(SUM(G11:G28,Q11:Q28)-MAX(SUM(C11:C28,M11:M28),SUM(E11:E28,O11:O28)),0)</f>
        <v>19</v>
      </c>
      <c r="W5" s="151" t="e">
        <f ca="1">(IFERROR(INDIRECT("'"&amp;$C$5&amp;"'!G5"),"")+IFERROR(INDIRECT("'"&amp;$C$6&amp;"'!G5"),""))/2</f>
        <v>#VALUE!</v>
      </c>
    </row>
    <row r="6" spans="2:23" ht="15" customHeight="1" x14ac:dyDescent="0.3">
      <c r="B6" s="21" t="s">
        <v>35</v>
      </c>
      <c r="C6" s="270" t="s">
        <v>264</v>
      </c>
      <c r="D6" s="241"/>
      <c r="E6" s="116">
        <f t="array" aca="1" ref="E6" ca="1">SUM(IF(K11:K28=$C$5,E11:E28,0))+(SUM(IF(K11:K28="Draw",E11:E28,0))/2)</f>
        <v>0</v>
      </c>
      <c r="F6" s="105"/>
      <c r="G6" s="19"/>
      <c r="I6" s="209"/>
      <c r="J6" s="209"/>
      <c r="K6" s="209"/>
    </row>
    <row r="7" spans="2:23" ht="14.4" x14ac:dyDescent="0.3">
      <c r="E7" s="17"/>
    </row>
    <row r="8" spans="2:23" ht="14.4" x14ac:dyDescent="0.3">
      <c r="B8" s="253" t="s">
        <v>29</v>
      </c>
      <c r="C8" s="256" t="s">
        <v>30</v>
      </c>
      <c r="D8" s="257"/>
      <c r="E8" s="257"/>
      <c r="F8" s="257"/>
      <c r="G8" s="257"/>
      <c r="H8" s="257"/>
      <c r="I8" s="257"/>
      <c r="J8" s="257"/>
      <c r="K8" s="257"/>
      <c r="L8" s="258"/>
      <c r="M8" s="256" t="s">
        <v>31</v>
      </c>
      <c r="N8" s="257"/>
      <c r="O8" s="257"/>
      <c r="P8" s="257"/>
      <c r="Q8" s="257"/>
      <c r="R8" s="257"/>
      <c r="S8" s="257"/>
      <c r="T8" s="257"/>
      <c r="U8" s="257"/>
      <c r="V8" s="258"/>
      <c r="W8" s="272" t="s">
        <v>105</v>
      </c>
    </row>
    <row r="9" spans="2:23" ht="15" customHeight="1" x14ac:dyDescent="0.3">
      <c r="B9" s="254"/>
      <c r="C9" s="259" t="str">
        <f>IF(ISBLANK($C$5),"",$C$5&amp;"'s Score")</f>
        <v>Casper's Score</v>
      </c>
      <c r="D9" s="260"/>
      <c r="E9" s="259" t="str">
        <f>IF(ISBLANK($C$6),"",$C$6&amp;"'s Score")</f>
        <v>Aaron's Score</v>
      </c>
      <c r="F9" s="260"/>
      <c r="G9" s="259" t="s">
        <v>36</v>
      </c>
      <c r="H9" s="261"/>
      <c r="I9" s="261"/>
      <c r="J9" s="261"/>
      <c r="K9" s="263" t="str">
        <f>"Dead Weight Score ("&amp;$C$5&amp;")"</f>
        <v>Dead Weight Score (Casper)</v>
      </c>
      <c r="L9" s="263" t="str">
        <f>"Dead Weight Score ("&amp;$C$6&amp;")"</f>
        <v>Dead Weight Score (Aaron)</v>
      </c>
      <c r="M9" s="259" t="str">
        <f>IF(ISBLANK($C$5),"",$C$5&amp;"'s Score")</f>
        <v>Casper's Score</v>
      </c>
      <c r="N9" s="260"/>
      <c r="O9" s="259" t="str">
        <f>IF(ISBLANK($C$6),"",$C$6&amp;"'s Score")</f>
        <v>Aaron's Score</v>
      </c>
      <c r="P9" s="260"/>
      <c r="Q9" s="259" t="s">
        <v>36</v>
      </c>
      <c r="R9" s="261"/>
      <c r="S9" s="261"/>
      <c r="T9" s="261"/>
      <c r="U9" s="263" t="str">
        <f>"Dead Weight Score ("&amp;$C$5&amp;")"</f>
        <v>Dead Weight Score (Casper)</v>
      </c>
      <c r="V9" s="263" t="str">
        <f>"Dead Weight Score ("&amp;$C$6&amp;")"</f>
        <v>Dead Weight Score (Aaron)</v>
      </c>
      <c r="W9" s="272"/>
    </row>
    <row r="10" spans="2:23" ht="14.4" x14ac:dyDescent="0.3">
      <c r="B10" s="255"/>
      <c r="C10" s="22" t="s">
        <v>68</v>
      </c>
      <c r="D10" s="22" t="s">
        <v>67</v>
      </c>
      <c r="E10" s="22" t="s">
        <v>68</v>
      </c>
      <c r="F10" s="22" t="s">
        <v>67</v>
      </c>
      <c r="G10" s="23" t="s">
        <v>70</v>
      </c>
      <c r="H10" s="24" t="s">
        <v>75</v>
      </c>
      <c r="I10" s="25" t="s">
        <v>69</v>
      </c>
      <c r="J10" s="24" t="s">
        <v>76</v>
      </c>
      <c r="K10" s="264"/>
      <c r="L10" s="264"/>
      <c r="M10" s="22" t="s">
        <v>68</v>
      </c>
      <c r="N10" s="22" t="s">
        <v>67</v>
      </c>
      <c r="O10" s="22" t="s">
        <v>68</v>
      </c>
      <c r="P10" s="22" t="s">
        <v>67</v>
      </c>
      <c r="Q10" s="23" t="s">
        <v>70</v>
      </c>
      <c r="R10" s="24" t="s">
        <v>75</v>
      </c>
      <c r="S10" s="25" t="s">
        <v>69</v>
      </c>
      <c r="T10" s="24" t="s">
        <v>76</v>
      </c>
      <c r="U10" s="264"/>
      <c r="V10" s="264"/>
      <c r="W10" s="272"/>
    </row>
    <row r="11" spans="2:23" ht="14.4" x14ac:dyDescent="0.3">
      <c r="B11" s="26">
        <v>1</v>
      </c>
      <c r="C11" s="27">
        <f ca="1">IFERROR(INDIRECT("'"&amp;$C$5&amp;"'!G"&amp;($B11+10)),"")</f>
        <v>0</v>
      </c>
      <c r="D11" s="27">
        <f ca="1">IFERROR(INDIRECT("'"&amp;$C$5&amp;"'!H"&amp;($B11+10)),"")</f>
        <v>0</v>
      </c>
      <c r="E11" s="27">
        <f ca="1">IFERROR(INDIRECT("'"&amp;$C$6&amp;"'!G"&amp;($B11+10)),"")</f>
        <v>0</v>
      </c>
      <c r="F11" s="27">
        <f ca="1">IFERROR(INDIRECT("'"&amp;$C$6&amp;"'!H"&amp;($B11+10)),"")</f>
        <v>0</v>
      </c>
      <c r="G11" s="28">
        <f ca="1">IFERROR((IF(C11=E11,C11,IF(C11&gt;E11,C11,E11))),"")</f>
        <v>0</v>
      </c>
      <c r="H11" s="28">
        <f ca="1">IFERROR((IF(D11=F11,D11,IF(D11&gt;F11,D11,F11))),"")</f>
        <v>0</v>
      </c>
      <c r="I11" s="28">
        <f ca="1">E11+C11</f>
        <v>0</v>
      </c>
      <c r="J11" s="28">
        <f ca="1">F11+D11</f>
        <v>0</v>
      </c>
      <c r="K11" s="27">
        <f ca="1">IF(AND(C11="",E11=""),"",IF(C11&lt;E11,E11-C11,0))</f>
        <v>0</v>
      </c>
      <c r="L11" s="27">
        <f ca="1">IF(AND(C11="",E11=""),"",IF(C11&gt;E11,C11-E11,0))</f>
        <v>0</v>
      </c>
      <c r="M11" s="27">
        <f ca="1">IFERROR(INDIRECT("'"&amp;$C$5&amp;"'!Q"&amp;($B11+10)),"")</f>
        <v>1</v>
      </c>
      <c r="N11" s="27">
        <f ca="1">IFERROR(INDIRECT("'"&amp;$C$5&amp;"'!R"&amp;($B11+10)),"")</f>
        <v>1</v>
      </c>
      <c r="O11" s="27">
        <f ca="1">IFERROR(INDIRECT("'"&amp;$C$6&amp;"'!Q"&amp;($B11+10)),"")</f>
        <v>3</v>
      </c>
      <c r="P11" s="27">
        <f ca="1">IFERROR(INDIRECT("'"&amp;$C$6&amp;"'!R"&amp;($B11+10)),"")</f>
        <v>3</v>
      </c>
      <c r="Q11" s="28">
        <f ca="1">IFERROR((IF(M11=O11,M11,IF(M11&gt;O11,M11,O11))),"")</f>
        <v>3</v>
      </c>
      <c r="R11" s="28">
        <f ca="1">IFERROR((IF(N11=P11,N11,IF(N11&gt;P11,N11,P11))),"")</f>
        <v>3</v>
      </c>
      <c r="S11" s="28">
        <f ca="1">O11+M11</f>
        <v>4</v>
      </c>
      <c r="T11" s="28">
        <f ca="1">P11+N11</f>
        <v>4</v>
      </c>
      <c r="U11" s="27">
        <f ca="1">IF(AND(M11="",O11=""),"",IF(M11&lt;O11,O11-M11,0))</f>
        <v>2</v>
      </c>
      <c r="V11" s="27">
        <f ca="1">IF(AND(M11="",O11=""),"",IF(M11&gt;O11,M11-O11,0))</f>
        <v>0</v>
      </c>
      <c r="W11" s="27">
        <f ca="1">IF(OR($I$5="",ISBLANK($I$5)),"",IF($I$5=$C$5,C11,E11))</f>
        <v>0</v>
      </c>
    </row>
    <row r="12" spans="2:23" ht="15" customHeight="1" x14ac:dyDescent="0.3">
      <c r="B12" s="26">
        <v>2</v>
      </c>
      <c r="C12" s="27">
        <f t="shared" ref="C12:C28" ca="1" si="0">IFERROR(INDIRECT("'"&amp;$C$5&amp;"'!G"&amp;($B12+10)),"")</f>
        <v>4</v>
      </c>
      <c r="D12" s="27">
        <f t="shared" ref="D12:D28" ca="1" si="1">IFERROR(INDIRECT("'"&amp;$C$5&amp;"'!H"&amp;($B12+10)),"")</f>
        <v>4</v>
      </c>
      <c r="E12" s="27">
        <f t="shared" ref="E12:E28" ca="1" si="2">IFERROR(INDIRECT("'"&amp;$C$6&amp;"'!G"&amp;($B12+10)),"")</f>
        <v>3</v>
      </c>
      <c r="F12" s="27">
        <f t="shared" ref="F12:F28" ca="1" si="3">IFERROR(INDIRECT("'"&amp;$C$6&amp;"'!H"&amp;($B12+10)),"")</f>
        <v>3</v>
      </c>
      <c r="G12" s="28">
        <f t="shared" ref="G12:H28" ca="1" si="4">IFERROR((IF(C12=E12,C12,IF(C12&gt;E12,C12,E12))),"")</f>
        <v>4</v>
      </c>
      <c r="H12" s="28">
        <f t="shared" ca="1" si="4"/>
        <v>4</v>
      </c>
      <c r="I12" s="27">
        <f t="shared" ref="I12:J28" ca="1" si="5">E12+C12</f>
        <v>7</v>
      </c>
      <c r="J12" s="28">
        <f t="shared" ca="1" si="5"/>
        <v>7</v>
      </c>
      <c r="K12" s="27">
        <f t="shared" ref="K12:K28" ca="1" si="6">IF(AND(C12="",E12=""),"",IF(C12&lt;E12,E12-C12,0))</f>
        <v>0</v>
      </c>
      <c r="L12" s="27">
        <f t="shared" ref="L12:L28" ca="1" si="7">IF(AND(C12="",E12=""),"",IF(C12&gt;E12,C12-E12,0))</f>
        <v>1</v>
      </c>
      <c r="M12" s="27">
        <f t="shared" ref="M12:M28" ca="1" si="8">IFERROR(INDIRECT("'"&amp;$C$5&amp;"'!Q"&amp;($B12+10)),"")</f>
        <v>3</v>
      </c>
      <c r="N12" s="27">
        <f t="shared" ref="N12:N28" ca="1" si="9">IFERROR(INDIRECT("'"&amp;$C$5&amp;"'!R"&amp;($B12+10)),"")</f>
        <v>3</v>
      </c>
      <c r="O12" s="27">
        <f t="shared" ref="O12:O28" ca="1" si="10">IFERROR(INDIRECT("'"&amp;$C$6&amp;"'!Q"&amp;($B12+10)),"")</f>
        <v>0</v>
      </c>
      <c r="P12" s="27">
        <f t="shared" ref="P12:P28" ca="1" si="11">IFERROR(INDIRECT("'"&amp;$C$6&amp;"'!R"&amp;($B12+10)),"")</f>
        <v>0</v>
      </c>
      <c r="Q12" s="28">
        <f t="shared" ref="Q12:R28" ca="1" si="12">IFERROR((IF(M12=O12,M12,IF(M12&gt;O12,M12,O12))),"")</f>
        <v>3</v>
      </c>
      <c r="R12" s="28">
        <f t="shared" ca="1" si="12"/>
        <v>3</v>
      </c>
      <c r="S12" s="28">
        <f t="shared" ref="S12:T28" ca="1" si="13">O12+M12</f>
        <v>3</v>
      </c>
      <c r="T12" s="28">
        <f t="shared" ca="1" si="13"/>
        <v>3</v>
      </c>
      <c r="U12" s="27">
        <f t="shared" ref="U12:U28" ca="1" si="14">IF(AND(M12="",O12=""),"",IF(M12&lt;O12,O12-M12,0))</f>
        <v>0</v>
      </c>
      <c r="V12" s="27">
        <f t="shared" ref="V12:V28" ca="1" si="15">IF(AND(M12="",O12=""),"",IF(M12&gt;O12,M12-O12,0))</f>
        <v>3</v>
      </c>
      <c r="W12" s="27">
        <f ca="1">IF(OR($I$5="",ISBLANK($I$5)),"",IF($I$5=$C$5,E12,C12))</f>
        <v>3</v>
      </c>
    </row>
    <row r="13" spans="2:23" ht="15" customHeight="1" x14ac:dyDescent="0.3">
      <c r="B13" s="26">
        <v>3</v>
      </c>
      <c r="C13" s="27">
        <f t="shared" ca="1" si="0"/>
        <v>2</v>
      </c>
      <c r="D13" s="27">
        <f t="shared" ca="1" si="1"/>
        <v>2</v>
      </c>
      <c r="E13" s="27">
        <f t="shared" ca="1" si="2"/>
        <v>1</v>
      </c>
      <c r="F13" s="27">
        <f t="shared" ca="1" si="3"/>
        <v>1</v>
      </c>
      <c r="G13" s="28">
        <f t="shared" ca="1" si="4"/>
        <v>2</v>
      </c>
      <c r="H13" s="28">
        <f t="shared" ca="1" si="4"/>
        <v>2</v>
      </c>
      <c r="I13" s="27">
        <f t="shared" ca="1" si="5"/>
        <v>3</v>
      </c>
      <c r="J13" s="28">
        <f t="shared" ca="1" si="5"/>
        <v>3</v>
      </c>
      <c r="K13" s="27">
        <f t="shared" ca="1" si="6"/>
        <v>0</v>
      </c>
      <c r="L13" s="27">
        <f t="shared" ca="1" si="7"/>
        <v>1</v>
      </c>
      <c r="M13" s="27">
        <f t="shared" ca="1" si="8"/>
        <v>1</v>
      </c>
      <c r="N13" s="27">
        <f t="shared" ca="1" si="9"/>
        <v>1</v>
      </c>
      <c r="O13" s="27">
        <f t="shared" ca="1" si="10"/>
        <v>1</v>
      </c>
      <c r="P13" s="27">
        <f t="shared" ca="1" si="11"/>
        <v>1</v>
      </c>
      <c r="Q13" s="28">
        <f t="shared" ca="1" si="12"/>
        <v>1</v>
      </c>
      <c r="R13" s="28">
        <f t="shared" ca="1" si="12"/>
        <v>1</v>
      </c>
      <c r="S13" s="28">
        <f t="shared" ca="1" si="13"/>
        <v>2</v>
      </c>
      <c r="T13" s="28">
        <f t="shared" ca="1" si="13"/>
        <v>2</v>
      </c>
      <c r="U13" s="27">
        <f t="shared" ca="1" si="14"/>
        <v>0</v>
      </c>
      <c r="V13" s="27">
        <f t="shared" ca="1" si="15"/>
        <v>0</v>
      </c>
      <c r="W13" s="27">
        <f t="shared" ref="W13" ca="1" si="16">IF(OR($I$5="",ISBLANK($I$5)),"",IF($I$5=$C$5,C13,E13))</f>
        <v>2</v>
      </c>
    </row>
    <row r="14" spans="2:23" ht="15" customHeight="1" x14ac:dyDescent="0.3">
      <c r="B14" s="26">
        <v>4</v>
      </c>
      <c r="C14" s="27">
        <f t="shared" ca="1" si="0"/>
        <v>2</v>
      </c>
      <c r="D14" s="27">
        <f t="shared" ca="1" si="1"/>
        <v>2</v>
      </c>
      <c r="E14" s="27">
        <f t="shared" ca="1" si="2"/>
        <v>2</v>
      </c>
      <c r="F14" s="27">
        <f t="shared" ca="1" si="3"/>
        <v>2</v>
      </c>
      <c r="G14" s="28">
        <f t="shared" ca="1" si="4"/>
        <v>2</v>
      </c>
      <c r="H14" s="28">
        <f t="shared" ca="1" si="4"/>
        <v>2</v>
      </c>
      <c r="I14" s="27">
        <f t="shared" ca="1" si="5"/>
        <v>4</v>
      </c>
      <c r="J14" s="28">
        <f t="shared" ca="1" si="5"/>
        <v>4</v>
      </c>
      <c r="K14" s="27">
        <f t="shared" ca="1" si="6"/>
        <v>0</v>
      </c>
      <c r="L14" s="27">
        <f t="shared" ca="1" si="7"/>
        <v>0</v>
      </c>
      <c r="M14" s="27">
        <f t="shared" ca="1" si="8"/>
        <v>3</v>
      </c>
      <c r="N14" s="27">
        <f t="shared" ca="1" si="9"/>
        <v>3</v>
      </c>
      <c r="O14" s="27">
        <f t="shared" ca="1" si="10"/>
        <v>3</v>
      </c>
      <c r="P14" s="27">
        <f t="shared" ca="1" si="11"/>
        <v>3</v>
      </c>
      <c r="Q14" s="28">
        <f t="shared" ca="1" si="12"/>
        <v>3</v>
      </c>
      <c r="R14" s="28">
        <f t="shared" ca="1" si="12"/>
        <v>3</v>
      </c>
      <c r="S14" s="28">
        <f t="shared" ca="1" si="13"/>
        <v>6</v>
      </c>
      <c r="T14" s="28">
        <f t="shared" ca="1" si="13"/>
        <v>6</v>
      </c>
      <c r="U14" s="27">
        <f t="shared" ca="1" si="14"/>
        <v>0</v>
      </c>
      <c r="V14" s="27">
        <f t="shared" ca="1" si="15"/>
        <v>0</v>
      </c>
      <c r="W14" s="27">
        <f t="shared" ref="W14" ca="1" si="17">IF(OR($I$5="",ISBLANK($I$5)),"",IF($I$5=$C$5,E14,C14))</f>
        <v>2</v>
      </c>
    </row>
    <row r="15" spans="2:23" ht="15" customHeight="1" x14ac:dyDescent="0.3">
      <c r="B15" s="26">
        <v>5</v>
      </c>
      <c r="C15" s="27">
        <f t="shared" ca="1" si="0"/>
        <v>3</v>
      </c>
      <c r="D15" s="27">
        <f t="shared" ca="1" si="1"/>
        <v>3</v>
      </c>
      <c r="E15" s="27">
        <f t="shared" ca="1" si="2"/>
        <v>0</v>
      </c>
      <c r="F15" s="27">
        <f t="shared" ca="1" si="3"/>
        <v>-1</v>
      </c>
      <c r="G15" s="28">
        <f t="shared" ca="1" si="4"/>
        <v>3</v>
      </c>
      <c r="H15" s="28">
        <f t="shared" ca="1" si="4"/>
        <v>3</v>
      </c>
      <c r="I15" s="27">
        <f t="shared" ca="1" si="5"/>
        <v>3</v>
      </c>
      <c r="J15" s="28">
        <f t="shared" ca="1" si="5"/>
        <v>2</v>
      </c>
      <c r="K15" s="27">
        <f t="shared" ca="1" si="6"/>
        <v>0</v>
      </c>
      <c r="L15" s="27">
        <f t="shared" ca="1" si="7"/>
        <v>3</v>
      </c>
      <c r="M15" s="27">
        <f t="shared" ca="1" si="8"/>
        <v>0</v>
      </c>
      <c r="N15" s="27">
        <f t="shared" ca="1" si="9"/>
        <v>0</v>
      </c>
      <c r="O15" s="27">
        <f t="shared" ca="1" si="10"/>
        <v>2</v>
      </c>
      <c r="P15" s="27">
        <f t="shared" ca="1" si="11"/>
        <v>2</v>
      </c>
      <c r="Q15" s="28">
        <f t="shared" ca="1" si="12"/>
        <v>2</v>
      </c>
      <c r="R15" s="28">
        <f t="shared" ca="1" si="12"/>
        <v>2</v>
      </c>
      <c r="S15" s="28">
        <f t="shared" ca="1" si="13"/>
        <v>2</v>
      </c>
      <c r="T15" s="28">
        <f t="shared" ca="1" si="13"/>
        <v>2</v>
      </c>
      <c r="U15" s="27">
        <f t="shared" ca="1" si="14"/>
        <v>2</v>
      </c>
      <c r="V15" s="27">
        <f t="shared" ca="1" si="15"/>
        <v>0</v>
      </c>
      <c r="W15" s="27">
        <f t="shared" ref="W15" ca="1" si="18">IF(OR($I$5="",ISBLANK($I$5)),"",IF($I$5=$C$5,C15,E15))</f>
        <v>3</v>
      </c>
    </row>
    <row r="16" spans="2:23" ht="15" customHeight="1" x14ac:dyDescent="0.3">
      <c r="B16" s="26">
        <v>6</v>
      </c>
      <c r="C16" s="27">
        <f t="shared" ca="1" si="0"/>
        <v>2</v>
      </c>
      <c r="D16" s="27">
        <f t="shared" ca="1" si="1"/>
        <v>2</v>
      </c>
      <c r="E16" s="27">
        <f t="shared" ca="1" si="2"/>
        <v>3</v>
      </c>
      <c r="F16" s="27">
        <f t="shared" ca="1" si="3"/>
        <v>3</v>
      </c>
      <c r="G16" s="28">
        <f t="shared" ca="1" si="4"/>
        <v>3</v>
      </c>
      <c r="H16" s="28">
        <f t="shared" ca="1" si="4"/>
        <v>3</v>
      </c>
      <c r="I16" s="27">
        <f t="shared" ca="1" si="5"/>
        <v>5</v>
      </c>
      <c r="J16" s="28">
        <f t="shared" ca="1" si="5"/>
        <v>5</v>
      </c>
      <c r="K16" s="27">
        <f t="shared" ca="1" si="6"/>
        <v>1</v>
      </c>
      <c r="L16" s="27">
        <f t="shared" ca="1" si="7"/>
        <v>0</v>
      </c>
      <c r="M16" s="27">
        <f t="shared" ca="1" si="8"/>
        <v>1</v>
      </c>
      <c r="N16" s="27">
        <f t="shared" ca="1" si="9"/>
        <v>1</v>
      </c>
      <c r="O16" s="27">
        <f t="shared" ca="1" si="10"/>
        <v>3</v>
      </c>
      <c r="P16" s="27">
        <f t="shared" ca="1" si="11"/>
        <v>3</v>
      </c>
      <c r="Q16" s="28">
        <f t="shared" ca="1" si="12"/>
        <v>3</v>
      </c>
      <c r="R16" s="28">
        <f t="shared" ca="1" si="12"/>
        <v>3</v>
      </c>
      <c r="S16" s="28">
        <f t="shared" ca="1" si="13"/>
        <v>4</v>
      </c>
      <c r="T16" s="28">
        <f t="shared" ca="1" si="13"/>
        <v>4</v>
      </c>
      <c r="U16" s="27">
        <f t="shared" ca="1" si="14"/>
        <v>2</v>
      </c>
      <c r="V16" s="27">
        <f t="shared" ca="1" si="15"/>
        <v>0</v>
      </c>
      <c r="W16" s="27">
        <f t="shared" ref="W16" ca="1" si="19">IF(OR($I$5="",ISBLANK($I$5)),"",IF($I$5=$C$5,E16,C16))</f>
        <v>3</v>
      </c>
    </row>
    <row r="17" spans="2:23" ht="15" customHeight="1" x14ac:dyDescent="0.3">
      <c r="B17" s="26">
        <v>7</v>
      </c>
      <c r="C17" s="27">
        <f t="shared" ca="1" si="0"/>
        <v>1</v>
      </c>
      <c r="D17" s="27">
        <f t="shared" ca="1" si="1"/>
        <v>1</v>
      </c>
      <c r="E17" s="27">
        <f t="shared" ca="1" si="2"/>
        <v>3</v>
      </c>
      <c r="F17" s="27">
        <f t="shared" ca="1" si="3"/>
        <v>3</v>
      </c>
      <c r="G17" s="28">
        <f t="shared" ca="1" si="4"/>
        <v>3</v>
      </c>
      <c r="H17" s="28">
        <f t="shared" ca="1" si="4"/>
        <v>3</v>
      </c>
      <c r="I17" s="27">
        <f t="shared" ca="1" si="5"/>
        <v>4</v>
      </c>
      <c r="J17" s="28">
        <f t="shared" ca="1" si="5"/>
        <v>4</v>
      </c>
      <c r="K17" s="27">
        <f t="shared" ca="1" si="6"/>
        <v>2</v>
      </c>
      <c r="L17" s="27">
        <f t="shared" ca="1" si="7"/>
        <v>0</v>
      </c>
      <c r="M17" s="27">
        <f t="shared" ca="1" si="8"/>
        <v>2</v>
      </c>
      <c r="N17" s="27">
        <f t="shared" ca="1" si="9"/>
        <v>2</v>
      </c>
      <c r="O17" s="27">
        <f t="shared" ca="1" si="10"/>
        <v>2</v>
      </c>
      <c r="P17" s="27">
        <f t="shared" ca="1" si="11"/>
        <v>2</v>
      </c>
      <c r="Q17" s="28">
        <f t="shared" ca="1" si="12"/>
        <v>2</v>
      </c>
      <c r="R17" s="28">
        <f t="shared" ca="1" si="12"/>
        <v>2</v>
      </c>
      <c r="S17" s="28">
        <f t="shared" ca="1" si="13"/>
        <v>4</v>
      </c>
      <c r="T17" s="28">
        <f t="shared" ca="1" si="13"/>
        <v>4</v>
      </c>
      <c r="U17" s="27">
        <f t="shared" ca="1" si="14"/>
        <v>0</v>
      </c>
      <c r="V17" s="27">
        <f t="shared" ca="1" si="15"/>
        <v>0</v>
      </c>
      <c r="W17" s="27">
        <f t="shared" ref="W17" ca="1" si="20">IF(OR($I$5="",ISBLANK($I$5)),"",IF($I$5=$C$5,C17,E17))</f>
        <v>1</v>
      </c>
    </row>
    <row r="18" spans="2:23" ht="15" customHeight="1" x14ac:dyDescent="0.3">
      <c r="B18" s="26">
        <v>8</v>
      </c>
      <c r="C18" s="27">
        <f t="shared" ca="1" si="0"/>
        <v>2</v>
      </c>
      <c r="D18" s="27">
        <f t="shared" ca="1" si="1"/>
        <v>2</v>
      </c>
      <c r="E18" s="27">
        <f t="shared" ca="1" si="2"/>
        <v>2</v>
      </c>
      <c r="F18" s="27">
        <f t="shared" ca="1" si="3"/>
        <v>2</v>
      </c>
      <c r="G18" s="28">
        <f t="shared" ca="1" si="4"/>
        <v>2</v>
      </c>
      <c r="H18" s="28">
        <f t="shared" ca="1" si="4"/>
        <v>2</v>
      </c>
      <c r="I18" s="27">
        <f t="shared" ca="1" si="5"/>
        <v>4</v>
      </c>
      <c r="J18" s="28">
        <f t="shared" ca="1" si="5"/>
        <v>4</v>
      </c>
      <c r="K18" s="27">
        <f t="shared" ca="1" si="6"/>
        <v>0</v>
      </c>
      <c r="L18" s="27">
        <f t="shared" ca="1" si="7"/>
        <v>0</v>
      </c>
      <c r="M18" s="27">
        <f t="shared" ca="1" si="8"/>
        <v>3</v>
      </c>
      <c r="N18" s="27">
        <f t="shared" ca="1" si="9"/>
        <v>3</v>
      </c>
      <c r="O18" s="27">
        <f t="shared" ca="1" si="10"/>
        <v>1</v>
      </c>
      <c r="P18" s="27">
        <f t="shared" ca="1" si="11"/>
        <v>1</v>
      </c>
      <c r="Q18" s="28">
        <f t="shared" ca="1" si="12"/>
        <v>3</v>
      </c>
      <c r="R18" s="28">
        <f t="shared" ca="1" si="12"/>
        <v>3</v>
      </c>
      <c r="S18" s="28">
        <f t="shared" ca="1" si="13"/>
        <v>4</v>
      </c>
      <c r="T18" s="28">
        <f t="shared" ca="1" si="13"/>
        <v>4</v>
      </c>
      <c r="U18" s="27">
        <f t="shared" ca="1" si="14"/>
        <v>0</v>
      </c>
      <c r="V18" s="27">
        <f t="shared" ca="1" si="15"/>
        <v>2</v>
      </c>
      <c r="W18" s="27">
        <f t="shared" ref="W18" ca="1" si="21">IF(OR($I$5="",ISBLANK($I$5)),"",IF($I$5=$C$5,E18,C18))</f>
        <v>2</v>
      </c>
    </row>
    <row r="19" spans="2:23" ht="15" customHeight="1" x14ac:dyDescent="0.3">
      <c r="B19" s="26">
        <v>9</v>
      </c>
      <c r="C19" s="27">
        <f t="shared" ca="1" si="0"/>
        <v>2</v>
      </c>
      <c r="D19" s="27">
        <f t="shared" ca="1" si="1"/>
        <v>2</v>
      </c>
      <c r="E19" s="27">
        <f t="shared" ca="1" si="2"/>
        <v>1</v>
      </c>
      <c r="F19" s="27">
        <f t="shared" ca="1" si="3"/>
        <v>1</v>
      </c>
      <c r="G19" s="28">
        <f t="shared" ca="1" si="4"/>
        <v>2</v>
      </c>
      <c r="H19" s="28">
        <f t="shared" ca="1" si="4"/>
        <v>2</v>
      </c>
      <c r="I19" s="27">
        <f t="shared" ca="1" si="5"/>
        <v>3</v>
      </c>
      <c r="J19" s="28">
        <f t="shared" ca="1" si="5"/>
        <v>3</v>
      </c>
      <c r="K19" s="27">
        <f t="shared" ca="1" si="6"/>
        <v>0</v>
      </c>
      <c r="L19" s="27">
        <f t="shared" ca="1" si="7"/>
        <v>1</v>
      </c>
      <c r="M19" s="27">
        <f t="shared" ca="1" si="8"/>
        <v>1</v>
      </c>
      <c r="N19" s="27">
        <f t="shared" ca="1" si="9"/>
        <v>1</v>
      </c>
      <c r="O19" s="27">
        <f t="shared" ca="1" si="10"/>
        <v>2</v>
      </c>
      <c r="P19" s="27">
        <f t="shared" ca="1" si="11"/>
        <v>2</v>
      </c>
      <c r="Q19" s="28">
        <f t="shared" ca="1" si="12"/>
        <v>2</v>
      </c>
      <c r="R19" s="28">
        <f t="shared" ca="1" si="12"/>
        <v>2</v>
      </c>
      <c r="S19" s="28">
        <f t="shared" ca="1" si="13"/>
        <v>3</v>
      </c>
      <c r="T19" s="28">
        <f t="shared" ca="1" si="13"/>
        <v>3</v>
      </c>
      <c r="U19" s="27">
        <f t="shared" ca="1" si="14"/>
        <v>1</v>
      </c>
      <c r="V19" s="27">
        <f t="shared" ca="1" si="15"/>
        <v>0</v>
      </c>
      <c r="W19" s="27">
        <f t="shared" ref="W19" ca="1" si="22">IF(OR($I$5="",ISBLANK($I$5)),"",IF($I$5=$C$5,C19,E19))</f>
        <v>2</v>
      </c>
    </row>
    <row r="20" spans="2:23" ht="15" customHeight="1" x14ac:dyDescent="0.3">
      <c r="B20" s="26">
        <v>10</v>
      </c>
      <c r="C20" s="27">
        <f t="shared" ca="1" si="0"/>
        <v>0</v>
      </c>
      <c r="D20" s="27">
        <f t="shared" ca="1" si="1"/>
        <v>-2</v>
      </c>
      <c r="E20" s="27">
        <f t="shared" ca="1" si="2"/>
        <v>2</v>
      </c>
      <c r="F20" s="27">
        <f t="shared" ca="1" si="3"/>
        <v>2</v>
      </c>
      <c r="G20" s="28">
        <f t="shared" ca="1" si="4"/>
        <v>2</v>
      </c>
      <c r="H20" s="28">
        <f t="shared" ca="1" si="4"/>
        <v>2</v>
      </c>
      <c r="I20" s="27">
        <f t="shared" ca="1" si="5"/>
        <v>2</v>
      </c>
      <c r="J20" s="28">
        <f t="shared" ca="1" si="5"/>
        <v>0</v>
      </c>
      <c r="K20" s="27">
        <f t="shared" ca="1" si="6"/>
        <v>2</v>
      </c>
      <c r="L20" s="27">
        <f t="shared" ca="1" si="7"/>
        <v>0</v>
      </c>
      <c r="M20" s="27">
        <f t="shared" ca="1" si="8"/>
        <v>1</v>
      </c>
      <c r="N20" s="27">
        <f t="shared" ca="1" si="9"/>
        <v>1</v>
      </c>
      <c r="O20" s="27">
        <f t="shared" ca="1" si="10"/>
        <v>0</v>
      </c>
      <c r="P20" s="27">
        <f t="shared" ca="1" si="11"/>
        <v>-1</v>
      </c>
      <c r="Q20" s="28">
        <f t="shared" ca="1" si="12"/>
        <v>1</v>
      </c>
      <c r="R20" s="28">
        <f t="shared" ca="1" si="12"/>
        <v>1</v>
      </c>
      <c r="S20" s="28">
        <f t="shared" ca="1" si="13"/>
        <v>1</v>
      </c>
      <c r="T20" s="28">
        <f t="shared" ca="1" si="13"/>
        <v>0</v>
      </c>
      <c r="U20" s="27">
        <f t="shared" ca="1" si="14"/>
        <v>0</v>
      </c>
      <c r="V20" s="27">
        <f t="shared" ca="1" si="15"/>
        <v>1</v>
      </c>
      <c r="W20" s="27">
        <f t="shared" ref="W20" ca="1" si="23">IF(OR($I$5="",ISBLANK($I$5)),"",IF($I$5=$C$5,E20,C20))</f>
        <v>2</v>
      </c>
    </row>
    <row r="21" spans="2:23" ht="15" customHeight="1" x14ac:dyDescent="0.3">
      <c r="B21" s="26">
        <v>11</v>
      </c>
      <c r="C21" s="27">
        <f t="shared" ca="1" si="0"/>
        <v>1</v>
      </c>
      <c r="D21" s="27">
        <f t="shared" ca="1" si="1"/>
        <v>1</v>
      </c>
      <c r="E21" s="27">
        <f t="shared" ca="1" si="2"/>
        <v>2</v>
      </c>
      <c r="F21" s="27">
        <f t="shared" ca="1" si="3"/>
        <v>2</v>
      </c>
      <c r="G21" s="28">
        <f t="shared" ca="1" si="4"/>
        <v>2</v>
      </c>
      <c r="H21" s="28">
        <f t="shared" ca="1" si="4"/>
        <v>2</v>
      </c>
      <c r="I21" s="27">
        <f t="shared" ca="1" si="5"/>
        <v>3</v>
      </c>
      <c r="J21" s="28">
        <f t="shared" ca="1" si="5"/>
        <v>3</v>
      </c>
      <c r="K21" s="27">
        <f t="shared" ca="1" si="6"/>
        <v>1</v>
      </c>
      <c r="L21" s="27">
        <f t="shared" ca="1" si="7"/>
        <v>0</v>
      </c>
      <c r="M21" s="27">
        <f t="shared" ca="1" si="8"/>
        <v>1</v>
      </c>
      <c r="N21" s="27">
        <f t="shared" ca="1" si="9"/>
        <v>1</v>
      </c>
      <c r="O21" s="27">
        <f t="shared" ca="1" si="10"/>
        <v>2</v>
      </c>
      <c r="P21" s="27">
        <f t="shared" ca="1" si="11"/>
        <v>2</v>
      </c>
      <c r="Q21" s="28">
        <f t="shared" ca="1" si="12"/>
        <v>2</v>
      </c>
      <c r="R21" s="28">
        <f t="shared" ca="1" si="12"/>
        <v>2</v>
      </c>
      <c r="S21" s="28">
        <f t="shared" ca="1" si="13"/>
        <v>3</v>
      </c>
      <c r="T21" s="28">
        <f t="shared" ca="1" si="13"/>
        <v>3</v>
      </c>
      <c r="U21" s="27">
        <f t="shared" ca="1" si="14"/>
        <v>1</v>
      </c>
      <c r="V21" s="27">
        <f t="shared" ca="1" si="15"/>
        <v>0</v>
      </c>
      <c r="W21" s="27">
        <f t="shared" ref="W21" ca="1" si="24">IF(OR($I$5="",ISBLANK($I$5)),"",IF($I$5=$C$5,C21,E21))</f>
        <v>1</v>
      </c>
    </row>
    <row r="22" spans="2:23" ht="15" customHeight="1" x14ac:dyDescent="0.3">
      <c r="B22" s="26">
        <v>12</v>
      </c>
      <c r="C22" s="27">
        <f t="shared" ca="1" si="0"/>
        <v>0</v>
      </c>
      <c r="D22" s="27">
        <f t="shared" ca="1" si="1"/>
        <v>-2</v>
      </c>
      <c r="E22" s="27">
        <f t="shared" ca="1" si="2"/>
        <v>3</v>
      </c>
      <c r="F22" s="27">
        <f t="shared" ca="1" si="3"/>
        <v>3</v>
      </c>
      <c r="G22" s="28">
        <f t="shared" ca="1" si="4"/>
        <v>3</v>
      </c>
      <c r="H22" s="28">
        <f t="shared" ca="1" si="4"/>
        <v>3</v>
      </c>
      <c r="I22" s="27">
        <f t="shared" ca="1" si="5"/>
        <v>3</v>
      </c>
      <c r="J22" s="28">
        <f t="shared" ca="1" si="5"/>
        <v>1</v>
      </c>
      <c r="K22" s="27">
        <f t="shared" ca="1" si="6"/>
        <v>3</v>
      </c>
      <c r="L22" s="27">
        <f t="shared" ca="1" si="7"/>
        <v>0</v>
      </c>
      <c r="M22" s="27">
        <f t="shared" ca="1" si="8"/>
        <v>2</v>
      </c>
      <c r="N22" s="27">
        <f t="shared" ca="1" si="9"/>
        <v>2</v>
      </c>
      <c r="O22" s="27">
        <f t="shared" ca="1" si="10"/>
        <v>3</v>
      </c>
      <c r="P22" s="27">
        <f t="shared" ca="1" si="11"/>
        <v>3</v>
      </c>
      <c r="Q22" s="28">
        <f t="shared" ca="1" si="12"/>
        <v>3</v>
      </c>
      <c r="R22" s="28">
        <f t="shared" ca="1" si="12"/>
        <v>3</v>
      </c>
      <c r="S22" s="28">
        <f t="shared" ca="1" si="13"/>
        <v>5</v>
      </c>
      <c r="T22" s="28">
        <f t="shared" ca="1" si="13"/>
        <v>5</v>
      </c>
      <c r="U22" s="27">
        <f t="shared" ca="1" si="14"/>
        <v>1</v>
      </c>
      <c r="V22" s="27">
        <f t="shared" ca="1" si="15"/>
        <v>0</v>
      </c>
      <c r="W22" s="27">
        <f t="shared" ref="W22" ca="1" si="25">IF(OR($I$5="",ISBLANK($I$5)),"",IF($I$5=$C$5,E22,C22))</f>
        <v>3</v>
      </c>
    </row>
    <row r="23" spans="2:23" ht="15" customHeight="1" x14ac:dyDescent="0.3">
      <c r="B23" s="26">
        <v>13</v>
      </c>
      <c r="C23" s="27">
        <f t="shared" ca="1" si="0"/>
        <v>1</v>
      </c>
      <c r="D23" s="27">
        <f t="shared" ca="1" si="1"/>
        <v>1</v>
      </c>
      <c r="E23" s="27">
        <f t="shared" ca="1" si="2"/>
        <v>2</v>
      </c>
      <c r="F23" s="27">
        <f t="shared" ca="1" si="3"/>
        <v>2</v>
      </c>
      <c r="G23" s="28">
        <f t="shared" ca="1" si="4"/>
        <v>2</v>
      </c>
      <c r="H23" s="28">
        <f t="shared" ca="1" si="4"/>
        <v>2</v>
      </c>
      <c r="I23" s="27">
        <f t="shared" ca="1" si="5"/>
        <v>3</v>
      </c>
      <c r="J23" s="28">
        <f t="shared" ca="1" si="5"/>
        <v>3</v>
      </c>
      <c r="K23" s="27">
        <f t="shared" ca="1" si="6"/>
        <v>1</v>
      </c>
      <c r="L23" s="27">
        <f t="shared" ca="1" si="7"/>
        <v>0</v>
      </c>
      <c r="M23" s="27">
        <f t="shared" ca="1" si="8"/>
        <v>2</v>
      </c>
      <c r="N23" s="27">
        <f t="shared" ca="1" si="9"/>
        <v>2</v>
      </c>
      <c r="O23" s="27">
        <f t="shared" ca="1" si="10"/>
        <v>1</v>
      </c>
      <c r="P23" s="27">
        <f t="shared" ca="1" si="11"/>
        <v>1</v>
      </c>
      <c r="Q23" s="28">
        <f t="shared" ca="1" si="12"/>
        <v>2</v>
      </c>
      <c r="R23" s="28">
        <f t="shared" ca="1" si="12"/>
        <v>2</v>
      </c>
      <c r="S23" s="28">
        <f t="shared" ca="1" si="13"/>
        <v>3</v>
      </c>
      <c r="T23" s="28">
        <f t="shared" ca="1" si="13"/>
        <v>3</v>
      </c>
      <c r="U23" s="27">
        <f t="shared" ca="1" si="14"/>
        <v>0</v>
      </c>
      <c r="V23" s="27">
        <f t="shared" ca="1" si="15"/>
        <v>1</v>
      </c>
      <c r="W23" s="27">
        <f t="shared" ref="W23" ca="1" si="26">IF(OR($I$5="",ISBLANK($I$5)),"",IF($I$5=$C$5,C23,E23))</f>
        <v>1</v>
      </c>
    </row>
    <row r="24" spans="2:23" ht="15" customHeight="1" x14ac:dyDescent="0.3">
      <c r="B24" s="26">
        <v>14</v>
      </c>
      <c r="C24" s="27">
        <f t="shared" ca="1" si="0"/>
        <v>2</v>
      </c>
      <c r="D24" s="27">
        <f t="shared" ca="1" si="1"/>
        <v>2</v>
      </c>
      <c r="E24" s="27">
        <f t="shared" ca="1" si="2"/>
        <v>1</v>
      </c>
      <c r="F24" s="27">
        <f t="shared" ca="1" si="3"/>
        <v>1</v>
      </c>
      <c r="G24" s="28">
        <f t="shared" ca="1" si="4"/>
        <v>2</v>
      </c>
      <c r="H24" s="28">
        <f t="shared" ca="1" si="4"/>
        <v>2</v>
      </c>
      <c r="I24" s="27">
        <f t="shared" ca="1" si="5"/>
        <v>3</v>
      </c>
      <c r="J24" s="28">
        <f t="shared" ca="1" si="5"/>
        <v>3</v>
      </c>
      <c r="K24" s="27">
        <f t="shared" ca="1" si="6"/>
        <v>0</v>
      </c>
      <c r="L24" s="27">
        <f t="shared" ca="1" si="7"/>
        <v>1</v>
      </c>
      <c r="M24" s="27">
        <f t="shared" ca="1" si="8"/>
        <v>2</v>
      </c>
      <c r="N24" s="27">
        <f t="shared" ca="1" si="9"/>
        <v>2</v>
      </c>
      <c r="O24" s="27">
        <f t="shared" ca="1" si="10"/>
        <v>2</v>
      </c>
      <c r="P24" s="27">
        <f t="shared" ca="1" si="11"/>
        <v>2</v>
      </c>
      <c r="Q24" s="28">
        <f t="shared" ca="1" si="12"/>
        <v>2</v>
      </c>
      <c r="R24" s="28">
        <f t="shared" ca="1" si="12"/>
        <v>2</v>
      </c>
      <c r="S24" s="28">
        <f t="shared" ca="1" si="13"/>
        <v>4</v>
      </c>
      <c r="T24" s="28">
        <f t="shared" ca="1" si="13"/>
        <v>4</v>
      </c>
      <c r="U24" s="27">
        <f t="shared" ca="1" si="14"/>
        <v>0</v>
      </c>
      <c r="V24" s="27">
        <f t="shared" ca="1" si="15"/>
        <v>0</v>
      </c>
      <c r="W24" s="27">
        <f t="shared" ref="W24" ca="1" si="27">IF(OR($I$5="",ISBLANK($I$5)),"",IF($I$5=$C$5,E24,C24))</f>
        <v>1</v>
      </c>
    </row>
    <row r="25" spans="2:23" ht="15" customHeight="1" x14ac:dyDescent="0.3">
      <c r="B25" s="26">
        <v>15</v>
      </c>
      <c r="C25" s="27">
        <f t="shared" ca="1" si="0"/>
        <v>3</v>
      </c>
      <c r="D25" s="27">
        <f t="shared" ca="1" si="1"/>
        <v>3</v>
      </c>
      <c r="E25" s="27">
        <f t="shared" ca="1" si="2"/>
        <v>2</v>
      </c>
      <c r="F25" s="27">
        <f t="shared" ca="1" si="3"/>
        <v>2</v>
      </c>
      <c r="G25" s="28">
        <f t="shared" ca="1" si="4"/>
        <v>3</v>
      </c>
      <c r="H25" s="28">
        <f t="shared" ca="1" si="4"/>
        <v>3</v>
      </c>
      <c r="I25" s="27">
        <f t="shared" ca="1" si="5"/>
        <v>5</v>
      </c>
      <c r="J25" s="28">
        <f t="shared" ca="1" si="5"/>
        <v>5</v>
      </c>
      <c r="K25" s="27">
        <f t="shared" ca="1" si="6"/>
        <v>0</v>
      </c>
      <c r="L25" s="27">
        <f t="shared" ca="1" si="7"/>
        <v>1</v>
      </c>
      <c r="M25" s="27">
        <f t="shared" ca="1" si="8"/>
        <v>2</v>
      </c>
      <c r="N25" s="27">
        <f t="shared" ca="1" si="9"/>
        <v>2</v>
      </c>
      <c r="O25" s="27">
        <f t="shared" ca="1" si="10"/>
        <v>0</v>
      </c>
      <c r="P25" s="27">
        <f t="shared" ca="1" si="11"/>
        <v>-1</v>
      </c>
      <c r="Q25" s="28">
        <f t="shared" ca="1" si="12"/>
        <v>2</v>
      </c>
      <c r="R25" s="28">
        <f t="shared" ca="1" si="12"/>
        <v>2</v>
      </c>
      <c r="S25" s="28">
        <f t="shared" ca="1" si="13"/>
        <v>2</v>
      </c>
      <c r="T25" s="28">
        <f t="shared" ca="1" si="13"/>
        <v>1</v>
      </c>
      <c r="U25" s="27">
        <f t="shared" ca="1" si="14"/>
        <v>0</v>
      </c>
      <c r="V25" s="27">
        <f t="shared" ca="1" si="15"/>
        <v>2</v>
      </c>
      <c r="W25" s="27">
        <f t="shared" ref="W25" ca="1" si="28">IF(OR($I$5="",ISBLANK($I$5)),"",IF($I$5=$C$5,C25,E25))</f>
        <v>3</v>
      </c>
    </row>
    <row r="26" spans="2:23" ht="15" customHeight="1" x14ac:dyDescent="0.3">
      <c r="B26" s="26">
        <v>16</v>
      </c>
      <c r="C26" s="27">
        <f t="shared" ca="1" si="0"/>
        <v>0</v>
      </c>
      <c r="D26" s="27">
        <f t="shared" ca="1" si="1"/>
        <v>0</v>
      </c>
      <c r="E26" s="27">
        <f t="shared" ca="1" si="2"/>
        <v>3</v>
      </c>
      <c r="F26" s="27">
        <f t="shared" ca="1" si="3"/>
        <v>3</v>
      </c>
      <c r="G26" s="28">
        <f t="shared" ca="1" si="4"/>
        <v>3</v>
      </c>
      <c r="H26" s="28">
        <f t="shared" ca="1" si="4"/>
        <v>3</v>
      </c>
      <c r="I26" s="27">
        <f t="shared" ca="1" si="5"/>
        <v>3</v>
      </c>
      <c r="J26" s="28">
        <f t="shared" ca="1" si="5"/>
        <v>3</v>
      </c>
      <c r="K26" s="27">
        <f t="shared" ca="1" si="6"/>
        <v>3</v>
      </c>
      <c r="L26" s="27">
        <f t="shared" ca="1" si="7"/>
        <v>0</v>
      </c>
      <c r="M26" s="27">
        <f t="shared" ca="1" si="8"/>
        <v>0</v>
      </c>
      <c r="N26" s="27">
        <f t="shared" ca="1" si="9"/>
        <v>0</v>
      </c>
      <c r="O26" s="27">
        <f t="shared" ca="1" si="10"/>
        <v>3</v>
      </c>
      <c r="P26" s="27">
        <f t="shared" ca="1" si="11"/>
        <v>3</v>
      </c>
      <c r="Q26" s="28">
        <f t="shared" ca="1" si="12"/>
        <v>3</v>
      </c>
      <c r="R26" s="28">
        <f t="shared" ca="1" si="12"/>
        <v>3</v>
      </c>
      <c r="S26" s="28">
        <f t="shared" ca="1" si="13"/>
        <v>3</v>
      </c>
      <c r="T26" s="28">
        <f t="shared" ca="1" si="13"/>
        <v>3</v>
      </c>
      <c r="U26" s="27">
        <f t="shared" ca="1" si="14"/>
        <v>3</v>
      </c>
      <c r="V26" s="27">
        <f t="shared" ca="1" si="15"/>
        <v>0</v>
      </c>
      <c r="W26" s="27">
        <f t="shared" ref="W26" ca="1" si="29">IF(OR($I$5="",ISBLANK($I$5)),"",IF($I$5=$C$5,E26,C26))</f>
        <v>3</v>
      </c>
    </row>
    <row r="27" spans="2:23" ht="15" customHeight="1" x14ac:dyDescent="0.3">
      <c r="B27" s="26">
        <v>17</v>
      </c>
      <c r="C27" s="27">
        <f t="shared" ca="1" si="0"/>
        <v>0</v>
      </c>
      <c r="D27" s="27">
        <f t="shared" ca="1" si="1"/>
        <v>-1</v>
      </c>
      <c r="E27" s="27">
        <f t="shared" ca="1" si="2"/>
        <v>2</v>
      </c>
      <c r="F27" s="27">
        <f t="shared" ca="1" si="3"/>
        <v>2</v>
      </c>
      <c r="G27" s="28">
        <f t="shared" ca="1" si="4"/>
        <v>2</v>
      </c>
      <c r="H27" s="28">
        <f t="shared" ca="1" si="4"/>
        <v>2</v>
      </c>
      <c r="I27" s="27">
        <f t="shared" ca="1" si="5"/>
        <v>2</v>
      </c>
      <c r="J27" s="28">
        <f t="shared" ca="1" si="5"/>
        <v>1</v>
      </c>
      <c r="K27" s="27">
        <f t="shared" ca="1" si="6"/>
        <v>2</v>
      </c>
      <c r="L27" s="27">
        <f t="shared" ca="1" si="7"/>
        <v>0</v>
      </c>
      <c r="M27" s="27">
        <f t="shared" ca="1" si="8"/>
        <v>2</v>
      </c>
      <c r="N27" s="27">
        <f t="shared" ca="1" si="9"/>
        <v>2</v>
      </c>
      <c r="O27" s="27">
        <f t="shared" ca="1" si="10"/>
        <v>0</v>
      </c>
      <c r="P27" s="27">
        <f t="shared" ca="1" si="11"/>
        <v>0</v>
      </c>
      <c r="Q27" s="28">
        <f t="shared" ca="1" si="12"/>
        <v>2</v>
      </c>
      <c r="R27" s="28">
        <f t="shared" ca="1" si="12"/>
        <v>2</v>
      </c>
      <c r="S27" s="28">
        <f t="shared" ca="1" si="13"/>
        <v>2</v>
      </c>
      <c r="T27" s="28">
        <f t="shared" ca="1" si="13"/>
        <v>2</v>
      </c>
      <c r="U27" s="27">
        <f t="shared" ca="1" si="14"/>
        <v>0</v>
      </c>
      <c r="V27" s="27">
        <f t="shared" ca="1" si="15"/>
        <v>2</v>
      </c>
      <c r="W27" s="27">
        <f t="shared" ref="W27" ca="1" si="30">IF(OR($I$5="",ISBLANK($I$5)),"",IF($I$5=$C$5,C27,E27))</f>
        <v>0</v>
      </c>
    </row>
    <row r="28" spans="2:23" ht="15" customHeight="1" x14ac:dyDescent="0.3">
      <c r="B28" s="29">
        <v>18</v>
      </c>
      <c r="C28" s="27">
        <f t="shared" ca="1" si="0"/>
        <v>1</v>
      </c>
      <c r="D28" s="27">
        <f t="shared" ca="1" si="1"/>
        <v>1</v>
      </c>
      <c r="E28" s="27">
        <f t="shared" ca="1" si="2"/>
        <v>1</v>
      </c>
      <c r="F28" s="27">
        <f t="shared" ca="1" si="3"/>
        <v>1</v>
      </c>
      <c r="G28" s="28">
        <f t="shared" ca="1" si="4"/>
        <v>1</v>
      </c>
      <c r="H28" s="28">
        <f t="shared" ca="1" si="4"/>
        <v>1</v>
      </c>
      <c r="I28" s="27">
        <f t="shared" ca="1" si="5"/>
        <v>2</v>
      </c>
      <c r="J28" s="28">
        <f t="shared" ca="1" si="5"/>
        <v>2</v>
      </c>
      <c r="K28" s="27">
        <f t="shared" ca="1" si="6"/>
        <v>0</v>
      </c>
      <c r="L28" s="27">
        <f t="shared" ca="1" si="7"/>
        <v>0</v>
      </c>
      <c r="M28" s="27">
        <f t="shared" ca="1" si="8"/>
        <v>0</v>
      </c>
      <c r="N28" s="27">
        <f t="shared" ca="1" si="9"/>
        <v>0</v>
      </c>
      <c r="O28" s="27">
        <f t="shared" ca="1" si="10"/>
        <v>3</v>
      </c>
      <c r="P28" s="27">
        <f t="shared" ca="1" si="11"/>
        <v>3</v>
      </c>
      <c r="Q28" s="28">
        <f t="shared" ca="1" si="12"/>
        <v>3</v>
      </c>
      <c r="R28" s="28">
        <f t="shared" ca="1" si="12"/>
        <v>3</v>
      </c>
      <c r="S28" s="28">
        <f t="shared" ca="1" si="13"/>
        <v>3</v>
      </c>
      <c r="T28" s="28">
        <f t="shared" ca="1" si="13"/>
        <v>3</v>
      </c>
      <c r="U28" s="27">
        <f t="shared" ca="1" si="14"/>
        <v>3</v>
      </c>
      <c r="V28" s="27">
        <f t="shared" ca="1" si="15"/>
        <v>0</v>
      </c>
      <c r="W28" s="27">
        <f t="shared" ref="W28" ca="1" si="31">IF(OR($I$5="",ISBLANK($I$5)),"",IF($I$5=$C$5,E28,C28))</f>
        <v>1</v>
      </c>
    </row>
    <row r="29" spans="2:23" ht="14.4" x14ac:dyDescent="0.3">
      <c r="B29" s="31"/>
      <c r="C29" s="251" t="s">
        <v>2</v>
      </c>
      <c r="D29" s="251"/>
      <c r="E29" s="251"/>
      <c r="F29" s="252"/>
      <c r="G29" s="27">
        <f ca="1">SUM(G11:G28)</f>
        <v>41</v>
      </c>
      <c r="H29" s="27"/>
      <c r="I29" s="27">
        <f ca="1">SUM(I11:I28)</f>
        <v>59</v>
      </c>
      <c r="J29" s="32"/>
      <c r="K29" s="33"/>
      <c r="L29" s="34"/>
      <c r="M29" s="251" t="s">
        <v>2</v>
      </c>
      <c r="N29" s="251"/>
      <c r="O29" s="251"/>
      <c r="P29" s="252"/>
      <c r="Q29" s="27">
        <f ca="1">SUM(Q11:Q28)</f>
        <v>42</v>
      </c>
      <c r="R29" s="27"/>
      <c r="S29" s="27">
        <f ca="1">SUM(S11:S28)</f>
        <v>58</v>
      </c>
      <c r="T29" s="32"/>
      <c r="U29" s="35"/>
      <c r="V29" s="103"/>
    </row>
    <row r="30" spans="2:23" ht="3.75" customHeight="1" x14ac:dyDescent="0.3"/>
  </sheetData>
  <mergeCells count="23">
    <mergeCell ref="C29:F29"/>
    <mergeCell ref="M29:P29"/>
    <mergeCell ref="B8:B10"/>
    <mergeCell ref="C8:L8"/>
    <mergeCell ref="M8:V8"/>
    <mergeCell ref="W8:W10"/>
    <mergeCell ref="C9:D9"/>
    <mergeCell ref="E9:F9"/>
    <mergeCell ref="G9:J9"/>
    <mergeCell ref="K9:K10"/>
    <mergeCell ref="L9:L10"/>
    <mergeCell ref="M9:N9"/>
    <mergeCell ref="O9:P9"/>
    <mergeCell ref="Q9:T9"/>
    <mergeCell ref="U9:U10"/>
    <mergeCell ref="V9:V10"/>
    <mergeCell ref="C6:D6"/>
    <mergeCell ref="I6:K6"/>
    <mergeCell ref="B2:V2"/>
    <mergeCell ref="E4:F4"/>
    <mergeCell ref="I4:M4"/>
    <mergeCell ref="C5:D5"/>
    <mergeCell ref="I5:M5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Sheet25">
    <tabColor rgb="FFFFC000"/>
  </sheetPr>
  <dimension ref="A1:L25"/>
  <sheetViews>
    <sheetView workbookViewId="0">
      <pane ySplit="3" topLeftCell="A4" activePane="bottomLeft" state="frozen"/>
      <selection sqref="A1:XFD1048576"/>
      <selection pane="bottomLeft" activeCell="C19" sqref="C19"/>
    </sheetView>
  </sheetViews>
  <sheetFormatPr defaultColWidth="9.109375" defaultRowHeight="14.4" zeroHeight="1" x14ac:dyDescent="0.3"/>
  <cols>
    <col min="1" max="4" width="9.109375" customWidth="1"/>
    <col min="5" max="5" width="9.109375" style="136"/>
    <col min="8" max="8" width="9.109375" style="137"/>
  </cols>
  <sheetData>
    <row r="1" spans="1:12" x14ac:dyDescent="0.3">
      <c r="A1" s="302" t="s">
        <v>260</v>
      </c>
      <c r="B1" s="303"/>
      <c r="C1" s="303"/>
      <c r="D1" s="303"/>
      <c r="E1" s="303"/>
      <c r="F1" s="303"/>
      <c r="G1" s="303"/>
      <c r="H1" s="303"/>
      <c r="I1" s="303"/>
      <c r="J1" s="303"/>
      <c r="K1" s="303"/>
      <c r="L1" s="304"/>
    </row>
    <row r="2" spans="1:12" x14ac:dyDescent="0.3">
      <c r="A2" s="300" t="s">
        <v>30</v>
      </c>
      <c r="B2" s="212"/>
      <c r="C2" s="212"/>
      <c r="D2" s="212"/>
      <c r="E2" s="300" t="s">
        <v>31</v>
      </c>
      <c r="F2" s="212"/>
      <c r="G2" s="212"/>
      <c r="H2" s="301"/>
      <c r="I2" s="212" t="s">
        <v>93</v>
      </c>
      <c r="J2" s="212"/>
      <c r="K2" s="212"/>
      <c r="L2" s="301"/>
    </row>
    <row r="3" spans="1:12" x14ac:dyDescent="0.3">
      <c r="A3" s="134" t="s">
        <v>29</v>
      </c>
      <c r="B3" s="45" t="s">
        <v>3</v>
      </c>
      <c r="C3" s="45" t="s">
        <v>4</v>
      </c>
      <c r="D3" s="45" t="s">
        <v>5</v>
      </c>
      <c r="E3" s="134" t="s">
        <v>29</v>
      </c>
      <c r="F3" s="45" t="s">
        <v>3</v>
      </c>
      <c r="G3" s="45" t="s">
        <v>4</v>
      </c>
      <c r="H3" s="135" t="s">
        <v>5</v>
      </c>
      <c r="I3" s="45" t="s">
        <v>29</v>
      </c>
      <c r="J3" s="45" t="s">
        <v>3</v>
      </c>
      <c r="K3" s="45" t="s">
        <v>4</v>
      </c>
      <c r="L3" s="135" t="s">
        <v>5</v>
      </c>
    </row>
    <row r="4" spans="1:12" x14ac:dyDescent="0.3">
      <c r="A4" s="136">
        <v>1</v>
      </c>
      <c r="B4">
        <v>145</v>
      </c>
      <c r="C4">
        <v>3</v>
      </c>
      <c r="D4">
        <v>11</v>
      </c>
      <c r="E4" s="146">
        <v>1</v>
      </c>
      <c r="F4" s="119">
        <v>145</v>
      </c>
      <c r="G4" s="119">
        <v>3</v>
      </c>
      <c r="H4" s="147">
        <v>11</v>
      </c>
      <c r="I4">
        <v>1</v>
      </c>
      <c r="J4">
        <v>145</v>
      </c>
      <c r="K4">
        <v>3</v>
      </c>
      <c r="L4" s="137">
        <v>11</v>
      </c>
    </row>
    <row r="5" spans="1:12" x14ac:dyDescent="0.3">
      <c r="A5" s="136">
        <v>2</v>
      </c>
      <c r="B5">
        <v>243</v>
      </c>
      <c r="C5">
        <v>4</v>
      </c>
      <c r="D5">
        <v>16</v>
      </c>
      <c r="E5" s="146">
        <v>2</v>
      </c>
      <c r="F5" s="119">
        <v>243</v>
      </c>
      <c r="G5" s="119">
        <v>4</v>
      </c>
      <c r="H5" s="147">
        <v>16</v>
      </c>
      <c r="I5">
        <v>2</v>
      </c>
      <c r="J5">
        <v>243</v>
      </c>
      <c r="K5">
        <v>4</v>
      </c>
      <c r="L5" s="137">
        <v>16</v>
      </c>
    </row>
    <row r="6" spans="1:12" x14ac:dyDescent="0.3">
      <c r="A6" s="136">
        <v>3</v>
      </c>
      <c r="B6">
        <v>263</v>
      </c>
      <c r="C6">
        <v>4</v>
      </c>
      <c r="D6">
        <v>18</v>
      </c>
      <c r="E6" s="146">
        <v>3</v>
      </c>
      <c r="F6" s="119">
        <v>263</v>
      </c>
      <c r="G6" s="119">
        <v>4</v>
      </c>
      <c r="H6" s="147">
        <v>18</v>
      </c>
      <c r="I6">
        <v>3</v>
      </c>
      <c r="J6">
        <v>263</v>
      </c>
      <c r="K6">
        <v>4</v>
      </c>
      <c r="L6" s="137">
        <v>18</v>
      </c>
    </row>
    <row r="7" spans="1:12" x14ac:dyDescent="0.3">
      <c r="A7" s="136">
        <v>4</v>
      </c>
      <c r="B7">
        <v>98</v>
      </c>
      <c r="C7">
        <v>3</v>
      </c>
      <c r="D7">
        <v>17</v>
      </c>
      <c r="E7" s="146">
        <v>4</v>
      </c>
      <c r="F7" s="119">
        <v>98</v>
      </c>
      <c r="G7" s="119">
        <v>3</v>
      </c>
      <c r="H7" s="147">
        <v>17</v>
      </c>
      <c r="I7">
        <v>4</v>
      </c>
      <c r="J7">
        <v>98</v>
      </c>
      <c r="K7">
        <v>3</v>
      </c>
      <c r="L7" s="137">
        <v>17</v>
      </c>
    </row>
    <row r="8" spans="1:12" x14ac:dyDescent="0.3">
      <c r="A8" s="136">
        <v>5</v>
      </c>
      <c r="B8">
        <v>475</v>
      </c>
      <c r="C8">
        <v>5</v>
      </c>
      <c r="D8">
        <v>8</v>
      </c>
      <c r="E8" s="146">
        <v>5</v>
      </c>
      <c r="F8" s="119">
        <v>475</v>
      </c>
      <c r="G8" s="119">
        <v>5</v>
      </c>
      <c r="H8" s="147">
        <v>8</v>
      </c>
      <c r="I8">
        <v>5</v>
      </c>
      <c r="J8">
        <v>475</v>
      </c>
      <c r="K8">
        <v>5</v>
      </c>
      <c r="L8" s="137">
        <v>8</v>
      </c>
    </row>
    <row r="9" spans="1:12" x14ac:dyDescent="0.3">
      <c r="A9" s="136">
        <v>6</v>
      </c>
      <c r="B9">
        <v>316</v>
      </c>
      <c r="C9">
        <v>4</v>
      </c>
      <c r="D9">
        <v>14</v>
      </c>
      <c r="E9" s="146">
        <v>6</v>
      </c>
      <c r="F9" s="119">
        <v>316</v>
      </c>
      <c r="G9" s="119">
        <v>4</v>
      </c>
      <c r="H9" s="147">
        <v>14</v>
      </c>
      <c r="I9">
        <v>6</v>
      </c>
      <c r="J9">
        <v>316</v>
      </c>
      <c r="K9">
        <v>4</v>
      </c>
      <c r="L9" s="137">
        <v>14</v>
      </c>
    </row>
    <row r="10" spans="1:12" x14ac:dyDescent="0.3">
      <c r="A10" s="136">
        <v>7</v>
      </c>
      <c r="B10">
        <v>155</v>
      </c>
      <c r="C10">
        <v>3</v>
      </c>
      <c r="D10">
        <v>10</v>
      </c>
      <c r="E10" s="146">
        <v>7</v>
      </c>
      <c r="F10" s="119">
        <v>155</v>
      </c>
      <c r="G10" s="119">
        <v>3</v>
      </c>
      <c r="H10" s="147">
        <v>10</v>
      </c>
      <c r="I10">
        <v>7</v>
      </c>
      <c r="J10">
        <v>155</v>
      </c>
      <c r="K10">
        <v>3</v>
      </c>
      <c r="L10" s="137">
        <v>10</v>
      </c>
    </row>
    <row r="11" spans="1:12" x14ac:dyDescent="0.3">
      <c r="A11" s="136">
        <v>8</v>
      </c>
      <c r="B11">
        <v>382</v>
      </c>
      <c r="C11">
        <v>4</v>
      </c>
      <c r="D11">
        <v>5</v>
      </c>
      <c r="E11" s="146">
        <v>8</v>
      </c>
      <c r="F11" s="119">
        <v>382</v>
      </c>
      <c r="G11" s="119">
        <v>4</v>
      </c>
      <c r="H11" s="147">
        <v>5</v>
      </c>
      <c r="I11">
        <v>8</v>
      </c>
      <c r="J11">
        <v>382</v>
      </c>
      <c r="K11">
        <v>4</v>
      </c>
      <c r="L11" s="137">
        <v>5</v>
      </c>
    </row>
    <row r="12" spans="1:12" x14ac:dyDescent="0.3">
      <c r="A12" s="136">
        <v>9</v>
      </c>
      <c r="B12">
        <v>421</v>
      </c>
      <c r="C12">
        <v>4</v>
      </c>
      <c r="D12">
        <v>2</v>
      </c>
      <c r="E12" s="146">
        <v>9</v>
      </c>
      <c r="F12" s="119">
        <v>421</v>
      </c>
      <c r="G12" s="119">
        <v>4</v>
      </c>
      <c r="H12" s="147">
        <v>2</v>
      </c>
      <c r="I12">
        <v>9</v>
      </c>
      <c r="J12">
        <v>421</v>
      </c>
      <c r="K12">
        <v>4</v>
      </c>
      <c r="L12" s="137">
        <v>2</v>
      </c>
    </row>
    <row r="13" spans="1:12" x14ac:dyDescent="0.3">
      <c r="A13" s="136">
        <v>10</v>
      </c>
      <c r="B13">
        <v>409</v>
      </c>
      <c r="C13">
        <v>4</v>
      </c>
      <c r="D13">
        <v>1</v>
      </c>
      <c r="E13" s="146">
        <v>10</v>
      </c>
      <c r="F13" s="119">
        <v>409</v>
      </c>
      <c r="G13" s="119">
        <v>4</v>
      </c>
      <c r="H13" s="147">
        <v>1</v>
      </c>
      <c r="I13">
        <v>10</v>
      </c>
      <c r="J13">
        <v>409</v>
      </c>
      <c r="K13">
        <v>4</v>
      </c>
      <c r="L13" s="137">
        <v>1</v>
      </c>
    </row>
    <row r="14" spans="1:12" x14ac:dyDescent="0.3">
      <c r="A14" s="136">
        <v>11</v>
      </c>
      <c r="B14">
        <v>282</v>
      </c>
      <c r="C14">
        <v>4</v>
      </c>
      <c r="D14">
        <v>12</v>
      </c>
      <c r="E14" s="146">
        <v>11</v>
      </c>
      <c r="F14" s="119">
        <v>282</v>
      </c>
      <c r="G14" s="119">
        <v>4</v>
      </c>
      <c r="H14" s="147">
        <v>12</v>
      </c>
      <c r="I14">
        <v>11</v>
      </c>
      <c r="J14">
        <v>282</v>
      </c>
      <c r="K14">
        <v>4</v>
      </c>
      <c r="L14" s="137">
        <v>12</v>
      </c>
    </row>
    <row r="15" spans="1:12" x14ac:dyDescent="0.3">
      <c r="A15" s="136">
        <v>12</v>
      </c>
      <c r="B15">
        <v>290</v>
      </c>
      <c r="C15">
        <v>4</v>
      </c>
      <c r="D15">
        <v>15</v>
      </c>
      <c r="E15" s="146">
        <v>12</v>
      </c>
      <c r="F15" s="119">
        <v>290</v>
      </c>
      <c r="G15" s="119">
        <v>4</v>
      </c>
      <c r="H15" s="147">
        <v>15</v>
      </c>
      <c r="I15">
        <v>12</v>
      </c>
      <c r="J15">
        <v>290</v>
      </c>
      <c r="K15">
        <v>4</v>
      </c>
      <c r="L15" s="137">
        <v>15</v>
      </c>
    </row>
    <row r="16" spans="1:12" x14ac:dyDescent="0.3">
      <c r="A16" s="136">
        <v>13</v>
      </c>
      <c r="B16">
        <v>187</v>
      </c>
      <c r="C16">
        <v>3</v>
      </c>
      <c r="D16">
        <v>7</v>
      </c>
      <c r="E16" s="146">
        <v>13</v>
      </c>
      <c r="F16" s="119">
        <v>187</v>
      </c>
      <c r="G16" s="119">
        <v>3</v>
      </c>
      <c r="H16" s="147">
        <v>7</v>
      </c>
      <c r="I16">
        <v>13</v>
      </c>
      <c r="J16">
        <v>187</v>
      </c>
      <c r="K16">
        <v>3</v>
      </c>
      <c r="L16" s="137">
        <v>7</v>
      </c>
    </row>
    <row r="17" spans="1:12" x14ac:dyDescent="0.3">
      <c r="A17" s="136">
        <v>14</v>
      </c>
      <c r="B17">
        <v>306</v>
      </c>
      <c r="C17">
        <v>4</v>
      </c>
      <c r="D17">
        <v>6</v>
      </c>
      <c r="E17" s="146">
        <v>14</v>
      </c>
      <c r="F17" s="119">
        <v>306</v>
      </c>
      <c r="G17" s="119">
        <v>4</v>
      </c>
      <c r="H17" s="147">
        <v>6</v>
      </c>
      <c r="I17">
        <v>14</v>
      </c>
      <c r="J17">
        <v>306</v>
      </c>
      <c r="K17">
        <v>4</v>
      </c>
      <c r="L17" s="137">
        <v>6</v>
      </c>
    </row>
    <row r="18" spans="1:12" x14ac:dyDescent="0.3">
      <c r="A18" s="136">
        <v>15</v>
      </c>
      <c r="B18">
        <v>334</v>
      </c>
      <c r="C18">
        <v>4</v>
      </c>
      <c r="D18">
        <v>9</v>
      </c>
      <c r="E18" s="146">
        <v>15</v>
      </c>
      <c r="F18" s="119">
        <v>334</v>
      </c>
      <c r="G18" s="119">
        <v>4</v>
      </c>
      <c r="H18" s="147">
        <v>9</v>
      </c>
      <c r="I18">
        <v>15</v>
      </c>
      <c r="J18">
        <v>334</v>
      </c>
      <c r="K18">
        <v>4</v>
      </c>
      <c r="L18" s="137">
        <v>9</v>
      </c>
    </row>
    <row r="19" spans="1:12" x14ac:dyDescent="0.3">
      <c r="A19" s="136">
        <v>16</v>
      </c>
      <c r="B19">
        <v>405</v>
      </c>
      <c r="C19">
        <v>4</v>
      </c>
      <c r="D19">
        <v>4</v>
      </c>
      <c r="E19" s="146">
        <v>16</v>
      </c>
      <c r="F19" s="119">
        <v>405</v>
      </c>
      <c r="G19" s="119">
        <v>4</v>
      </c>
      <c r="H19" s="147">
        <v>4</v>
      </c>
      <c r="I19">
        <v>16</v>
      </c>
      <c r="J19">
        <v>405</v>
      </c>
      <c r="K19">
        <v>4</v>
      </c>
      <c r="L19" s="137">
        <v>4</v>
      </c>
    </row>
    <row r="20" spans="1:12" x14ac:dyDescent="0.3">
      <c r="A20" s="136">
        <v>17</v>
      </c>
      <c r="B20">
        <v>267</v>
      </c>
      <c r="C20">
        <v>4</v>
      </c>
      <c r="D20">
        <v>13</v>
      </c>
      <c r="E20" s="146">
        <v>17</v>
      </c>
      <c r="F20" s="119">
        <v>267</v>
      </c>
      <c r="G20" s="119">
        <v>4</v>
      </c>
      <c r="H20" s="147">
        <v>13</v>
      </c>
      <c r="I20">
        <v>17</v>
      </c>
      <c r="J20">
        <v>267</v>
      </c>
      <c r="K20">
        <v>4</v>
      </c>
      <c r="L20" s="137">
        <v>13</v>
      </c>
    </row>
    <row r="21" spans="1:12" x14ac:dyDescent="0.3">
      <c r="A21" s="136">
        <v>18</v>
      </c>
      <c r="B21">
        <v>483</v>
      </c>
      <c r="C21">
        <v>5</v>
      </c>
      <c r="D21">
        <v>3</v>
      </c>
      <c r="E21" s="146">
        <v>18</v>
      </c>
      <c r="F21" s="119">
        <v>483</v>
      </c>
      <c r="G21" s="119">
        <v>5</v>
      </c>
      <c r="H21" s="147">
        <v>3</v>
      </c>
      <c r="I21">
        <v>18</v>
      </c>
      <c r="J21">
        <v>483</v>
      </c>
      <c r="K21">
        <v>5</v>
      </c>
      <c r="L21" s="137">
        <v>3</v>
      </c>
    </row>
    <row r="22" spans="1:12" x14ac:dyDescent="0.3">
      <c r="A22" s="138" t="s">
        <v>0</v>
      </c>
      <c r="B22" s="129">
        <f>IF(ISBLANK(B12),"",B4+B5+B6+B7+B8+B9+B10+B11+B12)</f>
        <v>2498</v>
      </c>
      <c r="C22" s="129">
        <f>IF(ISBLANK(C12),"",C4+C5+C6+C7+C8+C9+C10+C11+C12)</f>
        <v>34</v>
      </c>
      <c r="D22" s="144"/>
      <c r="E22" s="138" t="s">
        <v>0</v>
      </c>
      <c r="F22" s="129">
        <f>IF(ISBLANK(F12),"",F4+F5+F6+F7+F8+F9+F10+F11+F12)</f>
        <v>2498</v>
      </c>
      <c r="G22" s="129">
        <f>IF(ISBLANK(G12),"",G4+G5+G6+G7+G8+G9+G10+G11+G12)</f>
        <v>34</v>
      </c>
      <c r="H22" s="139"/>
      <c r="I22" s="129" t="s">
        <v>0</v>
      </c>
      <c r="J22" s="129">
        <f>IF(ISBLANK(J12),"",J4+J5+J6+J7+J8+J9+J10+J11+J12)</f>
        <v>2498</v>
      </c>
      <c r="K22" s="129">
        <f>IF(ISBLANK(K12),"",K4+K5+K6+K7+K8+K9+K10+K11+K12)</f>
        <v>34</v>
      </c>
      <c r="L22" s="139"/>
    </row>
    <row r="23" spans="1:12" x14ac:dyDescent="0.3">
      <c r="A23" s="140" t="s">
        <v>1</v>
      </c>
      <c r="B23" s="46">
        <f>IF(ISBLANK(B21),"",B13+B14+B15+B16+B17+B18+B19+B20+B21)</f>
        <v>2963</v>
      </c>
      <c r="C23" s="46">
        <f>IF(ISBLANK(C21),"",C13+C14+C15+C16+C17+C18+C19+C20+C21)</f>
        <v>36</v>
      </c>
      <c r="D23" s="144"/>
      <c r="E23" s="140" t="s">
        <v>1</v>
      </c>
      <c r="F23" s="46">
        <f>IF(ISBLANK(F21),"",F13+F14+F15+F16+F17+F18+F19+F20+F21)</f>
        <v>2963</v>
      </c>
      <c r="G23" s="46">
        <f>IF(ISBLANK(G21),"",G13+G14+G15+G16+G17+G18+G19+G20+G21)</f>
        <v>36</v>
      </c>
      <c r="H23" s="139"/>
      <c r="I23" s="46" t="s">
        <v>1</v>
      </c>
      <c r="J23" s="46">
        <f>IF(ISBLANK(J21),"",J13+J14+J15+J16+J17+J18+J19+J20+J21)</f>
        <v>2963</v>
      </c>
      <c r="K23" s="46">
        <f>IF(ISBLANK(K21),"",K13+K14+K15+K16+K17+K18+K19+K20+K21)</f>
        <v>36</v>
      </c>
      <c r="L23" s="139"/>
    </row>
    <row r="24" spans="1:12" x14ac:dyDescent="0.3">
      <c r="A24" s="138" t="s">
        <v>2</v>
      </c>
      <c r="B24" s="129">
        <f>IF(ISBLANK(B21),"",B4+B5+B6+B7+B8+B9+B10+B11+B12+B13+B14+B15+B16+B17+B18+B19+B20+B21)</f>
        <v>5461</v>
      </c>
      <c r="C24" s="129">
        <f>IF(ISBLANK(C21),"",C4+C5+C6+C7+C8+C9+C10+C11+C12+C13+C14+C15+C16+C17+C18+C19+C20+C21)</f>
        <v>70</v>
      </c>
      <c r="D24" s="144"/>
      <c r="E24" s="138" t="s">
        <v>2</v>
      </c>
      <c r="F24" s="129">
        <f>IF(ISBLANK(F21),"",F4+F5+F6+F7+F8+F9+F10+F11+F12+F13+F14+F15+F16+F17+F18+F19+F20+F21)</f>
        <v>5461</v>
      </c>
      <c r="G24" s="129">
        <f>IF(ISBLANK(G21),"",G4+G5+G6+G7+G8+G9+G10+G11+G12+G13+G14+G15+G16+G17+G18+G19+G20+G21)</f>
        <v>70</v>
      </c>
      <c r="H24" s="139"/>
      <c r="I24" s="129" t="s">
        <v>2</v>
      </c>
      <c r="J24" s="129">
        <f>IF(ISBLANK(J21),"",J4+J5+J6+J7+J8+J9+J10+J11+J12+J13+J14+J15+J16+J17+J18+J19+J20+J21)</f>
        <v>5461</v>
      </c>
      <c r="K24" s="129">
        <f>IF(ISBLANK(K21),"",K4+K5+K6+K7+K8+K9+K10+K11+K12+K13+K14+K15+K16+K17+K18+K19+K20+K21)</f>
        <v>70</v>
      </c>
      <c r="L24" s="139"/>
    </row>
    <row r="25" spans="1:12" x14ac:dyDescent="0.3">
      <c r="A25" s="141" t="s">
        <v>6</v>
      </c>
      <c r="B25" s="142"/>
      <c r="C25" s="142">
        <v>68</v>
      </c>
      <c r="D25" s="145"/>
      <c r="E25" s="141" t="s">
        <v>6</v>
      </c>
      <c r="F25" s="142"/>
      <c r="G25" s="142">
        <v>68</v>
      </c>
      <c r="H25" s="143"/>
      <c r="I25" s="142" t="s">
        <v>6</v>
      </c>
      <c r="J25" s="142"/>
      <c r="K25" s="142">
        <v>68</v>
      </c>
      <c r="L25" s="143"/>
    </row>
  </sheetData>
  <mergeCells count="4">
    <mergeCell ref="A2:D2"/>
    <mergeCell ref="E2:H2"/>
    <mergeCell ref="I2:L2"/>
    <mergeCell ref="A1:L1"/>
  </mergeCells>
  <dataValidations count="2">
    <dataValidation type="whole" allowBlank="1" showInputMessage="1" showErrorMessage="1" sqref="H4:H21 D4:D21" xr:uid="{00000000-0002-0000-2C00-000000000000}">
      <formula1>1</formula1>
      <formula2>18</formula2>
    </dataValidation>
    <dataValidation type="whole" allowBlank="1" showInputMessage="1" showErrorMessage="1" sqref="C5:C15 G5:G15 G18:G21 C18:C21" xr:uid="{00000000-0002-0000-2C00-000001000000}">
      <formula1>3</formula1>
      <formula2>6</formula2>
    </dataValidation>
  </dataValidation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Sheet91"/>
  <dimension ref="A1:V21"/>
  <sheetViews>
    <sheetView workbookViewId="0">
      <selection activeCell="D4" sqref="D4"/>
    </sheetView>
  </sheetViews>
  <sheetFormatPr defaultRowHeight="14.4" x14ac:dyDescent="0.3"/>
  <cols>
    <col min="1" max="1" width="20.33203125" bestFit="1" customWidth="1"/>
    <col min="2" max="2" width="16.33203125" bestFit="1" customWidth="1"/>
    <col min="4" max="4" width="15.109375" bestFit="1" customWidth="1"/>
    <col min="6" max="6" width="14.88671875" bestFit="1" customWidth="1"/>
    <col min="8" max="8" width="16" bestFit="1" customWidth="1"/>
    <col min="10" max="10" width="15.44140625" bestFit="1" customWidth="1"/>
    <col min="11" max="11" width="3" bestFit="1" customWidth="1"/>
  </cols>
  <sheetData>
    <row r="1" spans="1:22" x14ac:dyDescent="0.3">
      <c r="A1" s="90" t="s">
        <v>95</v>
      </c>
      <c r="B1" s="92" t="s">
        <v>25</v>
      </c>
      <c r="C1" s="4"/>
      <c r="D1" s="90" t="s">
        <v>24</v>
      </c>
      <c r="E1" s="4"/>
      <c r="F1" s="90" t="s">
        <v>99</v>
      </c>
      <c r="G1" s="4"/>
      <c r="H1" s="90" t="s">
        <v>100</v>
      </c>
      <c r="I1" s="4"/>
      <c r="J1" s="215" t="s">
        <v>105</v>
      </c>
      <c r="K1" s="215"/>
      <c r="L1" s="4"/>
      <c r="M1" s="90"/>
      <c r="N1" s="4"/>
      <c r="O1" s="90"/>
      <c r="P1" s="4"/>
      <c r="Q1" s="90"/>
      <c r="R1" s="4"/>
      <c r="S1" s="90"/>
      <c r="T1" s="4"/>
      <c r="U1" s="90"/>
      <c r="V1" s="4"/>
    </row>
    <row r="2" spans="1:22" x14ac:dyDescent="0.3">
      <c r="A2" t="str">
        <f ca="1">IF(ISBLANK(Scores!B4),"",Scores!B4&amp;" - "&amp;INDIRECT("'"&amp;SUBSTITUTE(Scores!B4,"'","''")&amp;"'!G5"))</f>
        <v>Steve - 38</v>
      </c>
      <c r="B2" t="str">
        <f ca="1">IF(ISBLANK(Scores!B4),"",Scores!B4)</f>
        <v>Steve</v>
      </c>
      <c r="D2" t="str">
        <f>'Captain''s Cup'!A1</f>
        <v>USA</v>
      </c>
      <c r="F2" t="str">
        <f>'Captain''s Cup'!A13</f>
        <v>Stewart</v>
      </c>
      <c r="H2" t="str">
        <f>'Captain''s Cup'!I13</f>
        <v>Aaron</v>
      </c>
      <c r="J2" t="s">
        <v>124</v>
      </c>
      <c r="K2" s="7">
        <v>1</v>
      </c>
    </row>
    <row r="3" spans="1:22" x14ac:dyDescent="0.3">
      <c r="A3" t="str">
        <f ca="1">IF(ISBLANK(Scores!B5),"",Scores!B5&amp;" - "&amp;INDIRECT("'"&amp;SUBSTITUTE(Scores!B5,"'","''")&amp;"'!G5"))</f>
        <v>Rich B - 24</v>
      </c>
      <c r="B3" t="str">
        <f ca="1">IF(ISBLANK(Scores!B5),"",Scores!B5)</f>
        <v>Rich B</v>
      </c>
      <c r="D3" t="str">
        <f>'Captain''s Cup'!G1</f>
        <v>Europe</v>
      </c>
      <c r="F3" t="str">
        <f>'Captain''s Cup'!A14</f>
        <v>Steve</v>
      </c>
      <c r="H3" t="str">
        <f>'Captain''s Cup'!I14</f>
        <v>Rich M</v>
      </c>
      <c r="J3" t="s">
        <v>125</v>
      </c>
      <c r="K3" s="7">
        <v>2</v>
      </c>
    </row>
    <row r="4" spans="1:22" x14ac:dyDescent="0.3">
      <c r="A4" t="str">
        <f ca="1">IF(ISBLANK(Scores!B6),"",Scores!B6&amp;" - "&amp;INDIRECT("'"&amp;SUBSTITUTE(Scores!B6,"'","''")&amp;"'!G5"))</f>
        <v>Neil - 22</v>
      </c>
      <c r="B4" t="str">
        <f ca="1">IF(ISBLANK(Scores!B6),"",Scores!B6)</f>
        <v>Neil</v>
      </c>
      <c r="F4" t="str">
        <f>'Captain''s Cup'!A15</f>
        <v>Paul</v>
      </c>
      <c r="H4" t="str">
        <f>'Captain''s Cup'!I15</f>
        <v>Cormac</v>
      </c>
      <c r="J4" t="s">
        <v>126</v>
      </c>
      <c r="K4" s="7">
        <v>3</v>
      </c>
    </row>
    <row r="5" spans="1:22" x14ac:dyDescent="0.3">
      <c r="A5" t="str">
        <f ca="1">IF(ISBLANK(Scores!B7),"",Scores!B7&amp;" - "&amp;INDIRECT("'"&amp;SUBSTITUTE(Scores!B7,"'","''")&amp;"'!G5"))</f>
        <v>Jeff - 28</v>
      </c>
      <c r="B5" t="str">
        <f ca="1">IF(ISBLANK(Scores!B7),"",Scores!B7)</f>
        <v>Jeff</v>
      </c>
      <c r="F5" t="str">
        <f>'Captain''s Cup'!A16</f>
        <v>Rich B</v>
      </c>
      <c r="H5" t="str">
        <f>'Captain''s Cup'!I16</f>
        <v>Phil</v>
      </c>
      <c r="J5" t="s">
        <v>127</v>
      </c>
      <c r="K5" s="7">
        <v>4</v>
      </c>
    </row>
    <row r="6" spans="1:22" x14ac:dyDescent="0.3">
      <c r="A6" t="str">
        <f ca="1">IF(ISBLANK(Scores!B8),"",Scores!B8&amp;" - "&amp;INDIRECT("'"&amp;SUBSTITUTE(Scores!B8,"'","''")&amp;"'!G5"))</f>
        <v>Derek - 45</v>
      </c>
      <c r="B6" t="str">
        <f ca="1">IF(ISBLANK(Scores!B8),"",Scores!B8)</f>
        <v>Derek</v>
      </c>
      <c r="F6" t="str">
        <f>'Captain''s Cup'!A17</f>
        <v>Derek</v>
      </c>
      <c r="H6" t="str">
        <f>'Captain''s Cup'!I17</f>
        <v>Tom</v>
      </c>
      <c r="J6" t="s">
        <v>128</v>
      </c>
      <c r="K6" s="7">
        <v>5</v>
      </c>
    </row>
    <row r="7" spans="1:22" x14ac:dyDescent="0.3">
      <c r="A7" t="str">
        <f ca="1">IF(ISBLANK(Scores!B9),"",Scores!B9&amp;" - "&amp;INDIRECT("'"&amp;SUBSTITUTE(Scores!B9,"'","''")&amp;"'!G5"))</f>
        <v>Phil - 28</v>
      </c>
      <c r="B7" t="str">
        <f ca="1">IF(ISBLANK(Scores!B9),"",Scores!B9)</f>
        <v>Phil</v>
      </c>
      <c r="F7" t="str">
        <f>'Captain''s Cup'!A18</f>
        <v>Neil</v>
      </c>
      <c r="H7" t="str">
        <f>'Captain''s Cup'!I18</f>
        <v>Dermot</v>
      </c>
      <c r="J7" t="s">
        <v>129</v>
      </c>
      <c r="K7" s="7">
        <v>6</v>
      </c>
    </row>
    <row r="8" spans="1:22" x14ac:dyDescent="0.3">
      <c r="A8" t="str">
        <f ca="1">IF(ISBLANK(Scores!B10),"",Scores!B10&amp;" - "&amp;INDIRECT("'"&amp;SUBSTITUTE(Scores!B10,"'","''")&amp;"'!G5"))</f>
        <v>Tom - 38</v>
      </c>
      <c r="B8" t="str">
        <f ca="1">IF(ISBLANK(Scores!B10),"",Scores!B10)</f>
        <v>Tom</v>
      </c>
      <c r="F8" t="str">
        <f>'Captain''s Cup'!A19</f>
        <v>Jeff</v>
      </c>
      <c r="H8" t="str">
        <f>'Captain''s Cup'!I19</f>
        <v>Alan</v>
      </c>
      <c r="J8" t="s">
        <v>130</v>
      </c>
      <c r="K8" s="7">
        <v>7</v>
      </c>
    </row>
    <row r="9" spans="1:22" x14ac:dyDescent="0.3">
      <c r="A9" t="str">
        <f ca="1">IF(ISBLANK(Scores!B11),"",Scores!B11&amp;" - "&amp;INDIRECT("'"&amp;SUBSTITUTE(Scores!B11,"'","''")&amp;"'!G5"))</f>
        <v>Rich M - 24</v>
      </c>
      <c r="B9" t="str">
        <f ca="1">IF(ISBLANK(Scores!B11),"",Scores!B11)</f>
        <v>Rich M</v>
      </c>
      <c r="F9">
        <f>'Captain''s Cup'!A20</f>
        <v>0</v>
      </c>
      <c r="H9">
        <f>'Captain''s Cup'!I20</f>
        <v>0</v>
      </c>
      <c r="J9" t="s">
        <v>131</v>
      </c>
      <c r="K9" s="7">
        <v>8</v>
      </c>
    </row>
    <row r="10" spans="1:22" x14ac:dyDescent="0.3">
      <c r="A10" t="str">
        <f ca="1">IF(ISBLANK(Scores!B12),"",Scores!B12&amp;" - "&amp;INDIRECT("'"&amp;SUBSTITUTE(Scores!B12,"'","''")&amp;"'!G5"))</f>
        <v>Paul - 24</v>
      </c>
      <c r="B10" t="str">
        <f ca="1">IF(ISBLANK(Scores!B12),"",Scores!B12)</f>
        <v>Paul</v>
      </c>
      <c r="F10" t="str">
        <f>'Captain''s Cup'!A21</f>
        <v>USA</v>
      </c>
      <c r="H10">
        <f>'Captain''s Cup'!I21</f>
        <v>0</v>
      </c>
      <c r="J10" t="s">
        <v>132</v>
      </c>
      <c r="K10" s="7">
        <v>9</v>
      </c>
    </row>
    <row r="11" spans="1:22" x14ac:dyDescent="0.3">
      <c r="A11" t="str">
        <f ca="1">IF(ISBLANK(Scores!B13),"",Scores!B13&amp;" - "&amp;INDIRECT("'"&amp;SUBSTITUTE(Scores!B13,"'","''")&amp;"'!G5"))</f>
        <v>Dermot - 22</v>
      </c>
      <c r="B11" t="str">
        <f ca="1">IF(ISBLANK(Scores!B13),"",Scores!B13)</f>
        <v>Dermot</v>
      </c>
      <c r="F11">
        <f>'Captain''s Cup'!A22</f>
        <v>0</v>
      </c>
      <c r="H11">
        <f>'Captain''s Cup'!I22</f>
        <v>0</v>
      </c>
      <c r="J11" t="s">
        <v>133</v>
      </c>
      <c r="K11" s="7">
        <v>10</v>
      </c>
    </row>
    <row r="12" spans="1:22" x14ac:dyDescent="0.3">
      <c r="A12" t="str">
        <f ca="1">IF(ISBLANK(Scores!B14),"",Scores!B14&amp;" - "&amp;INDIRECT("'"&amp;SUBSTITUTE(Scores!B14,"'","''")&amp;"'!G5"))</f>
        <v>Cormac - 34</v>
      </c>
      <c r="B12" t="str">
        <f ca="1">IF(ISBLANK(Scores!B14),"",Scores!B14)</f>
        <v>Cormac</v>
      </c>
      <c r="F12">
        <f>'Captain''s Cup'!A23</f>
        <v>0</v>
      </c>
      <c r="H12">
        <f>'Captain''s Cup'!I23</f>
        <v>0</v>
      </c>
      <c r="J12" t="s">
        <v>134</v>
      </c>
      <c r="K12" s="7">
        <v>11</v>
      </c>
    </row>
    <row r="13" spans="1:22" x14ac:dyDescent="0.3">
      <c r="A13" t="str">
        <f ca="1">IF(ISBLANK(Scores!B15),"",Scores!B15&amp;" - "&amp;INDIRECT("'"&amp;SUBSTITUTE(Scores!B15,"'","''")&amp;"'!G5"))</f>
        <v>Alan - 24</v>
      </c>
      <c r="B13" t="str">
        <f ca="1">IF(ISBLANK(Scores!B15),"",Scores!B15)</f>
        <v>Alan</v>
      </c>
      <c r="J13" t="s">
        <v>135</v>
      </c>
      <c r="K13" s="7">
        <v>12</v>
      </c>
    </row>
    <row r="14" spans="1:22" x14ac:dyDescent="0.3">
      <c r="A14" t="str">
        <f ca="1">IF(ISBLANK(Scores!B16),"",Scores!B16&amp;" - "&amp;INDIRECT("'"&amp;SUBSTITUTE(Scores!B16,"'","''")&amp;"'!G5"))</f>
        <v>Aaron - 24</v>
      </c>
      <c r="B14" t="str">
        <f ca="1">IF(ISBLANK(Scores!B16),"",Scores!B16)</f>
        <v>Aaron</v>
      </c>
      <c r="J14" t="s">
        <v>136</v>
      </c>
      <c r="K14" s="7">
        <v>13</v>
      </c>
    </row>
    <row r="15" spans="1:22" x14ac:dyDescent="0.3">
      <c r="A15" t="str">
        <f ca="1">IF(ISBLANK(Scores!B17),"",Scores!B17&amp;" - "&amp;INDIRECT("'"&amp;SUBSTITUTE(Scores!B17,"'","''")&amp;"'!G5"))</f>
        <v>Stewart - 18</v>
      </c>
      <c r="B15" t="str">
        <f ca="1">IF(ISBLANK(Scores!B17),"",Scores!B17)</f>
        <v>Stewart</v>
      </c>
      <c r="J15" t="s">
        <v>137</v>
      </c>
      <c r="K15" s="7">
        <v>14</v>
      </c>
    </row>
    <row r="16" spans="1:22" x14ac:dyDescent="0.3">
      <c r="A16" t="str">
        <f ca="1">IF(ISBLANK(Scores!B18),"",Scores!B18&amp;" - "&amp;INDIRECT("'"&amp;SUBSTITUTE(Scores!B18,"'","''")&amp;"'!G5"))</f>
        <v>Casper - Europe</v>
      </c>
      <c r="B16" t="str">
        <f ca="1">IF(ISBLANK(Scores!B18),"",Scores!B18)</f>
        <v>Casper</v>
      </c>
      <c r="J16" t="s">
        <v>138</v>
      </c>
      <c r="K16" s="7">
        <v>15</v>
      </c>
    </row>
    <row r="17" spans="1:11" x14ac:dyDescent="0.3">
      <c r="A17" t="str">
        <f ca="1">IF(ISBLANK(Scores!B19),"",Scores!B19&amp;" - "&amp;INDIRECT("'"&amp;SUBSTITUTE(Scores!B19,"'","''")&amp;"'!G5"))</f>
        <v>Slimer - USA</v>
      </c>
      <c r="B17" t="str">
        <f ca="1">IF(ISBLANK(Scores!B19),"",Scores!B19)</f>
        <v>Slimer</v>
      </c>
      <c r="J17" t="s">
        <v>139</v>
      </c>
      <c r="K17" s="7">
        <v>16</v>
      </c>
    </row>
    <row r="18" spans="1:11" x14ac:dyDescent="0.3">
      <c r="A18" t="str">
        <f ca="1">IF(ISBLANK(Scores!B20),"",Scores!B20&amp;" - "&amp;INDIRECT("'"&amp;SUBSTITUTE(Scores!B20,"'","''")&amp;"'!G5"))</f>
        <v/>
      </c>
      <c r="B18" t="str">
        <f>IF(ISBLANK(Scores!B20),"",Scores!B20)</f>
        <v/>
      </c>
      <c r="J18" t="s">
        <v>140</v>
      </c>
      <c r="K18" s="7">
        <v>17</v>
      </c>
    </row>
    <row r="19" spans="1:11" x14ac:dyDescent="0.3">
      <c r="A19" t="str">
        <f ca="1">IF(ISBLANK(Scores!B21),"",Scores!B21&amp;" - "&amp;INDIRECT("'"&amp;SUBSTITUTE(Scores!B21,"'","''")&amp;"'!G5"))</f>
        <v/>
      </c>
      <c r="B19" t="str">
        <f>IF(ISBLANK(Scores!B21),"",Scores!B21)</f>
        <v/>
      </c>
      <c r="J19" t="s">
        <v>141</v>
      </c>
      <c r="K19" s="7">
        <v>18</v>
      </c>
    </row>
    <row r="20" spans="1:11" x14ac:dyDescent="0.3">
      <c r="A20" t="str">
        <f ca="1">IF(ISBLANK(Scores!B22),"",Scores!B22&amp;" - "&amp;INDIRECT("'"&amp;SUBSTITUTE(Scores!B22,"'","''")&amp;"'!G5"))</f>
        <v/>
      </c>
      <c r="B20" t="str">
        <f>IF(ISBLANK(Scores!B22),"",Scores!B22)</f>
        <v/>
      </c>
      <c r="J20" t="s">
        <v>142</v>
      </c>
      <c r="K20" s="7">
        <v>19</v>
      </c>
    </row>
    <row r="21" spans="1:11" x14ac:dyDescent="0.3">
      <c r="A21" t="str">
        <f ca="1">IF(ISBLANK(Scores!B23),"",Scores!B23&amp;" - "&amp;INDIRECT("'"&amp;SUBSTITUTE(Scores!B23,"'","''")&amp;"'!G5"))</f>
        <v/>
      </c>
      <c r="B21" t="str">
        <f>IF(ISBLANK(Scores!B23),"",Scores!B23)</f>
        <v/>
      </c>
    </row>
  </sheetData>
  <mergeCells count="1">
    <mergeCell ref="J1:K1"/>
  </mergeCells>
  <pageMargins left="0.7" right="0.7" top="0.75" bottom="0.75" header="0.3" footer="0.3"/>
  <pageSetup orientation="portrait" verticalDpi="200" r:id="rId1"/>
  <headerFooter>
    <oddFooter>&amp;C&amp;1#&amp;"Arial"&amp;9&amp;K7C7C80Public</oddFooter>
  </headerFooter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BA7B05-33C0-438A-807C-87FEB7E902A0}">
  <dimension ref="A1:Y46"/>
  <sheetViews>
    <sheetView workbookViewId="0"/>
  </sheetViews>
  <sheetFormatPr defaultRowHeight="14.4" x14ac:dyDescent="0.3"/>
  <cols>
    <col min="2" max="3" width="15.88671875" bestFit="1" customWidth="1"/>
  </cols>
  <sheetData>
    <row r="1" spans="1:25" x14ac:dyDescent="0.3">
      <c r="A1" t="s">
        <v>209</v>
      </c>
      <c r="B1" t="s">
        <v>210</v>
      </c>
      <c r="C1" t="s">
        <v>211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</row>
    <row r="2" spans="1:25" x14ac:dyDescent="0.3">
      <c r="A2" t="s">
        <v>190</v>
      </c>
      <c r="B2" s="181">
        <v>44821.741666666669</v>
      </c>
      <c r="C2" s="181">
        <v>44821.741666666669</v>
      </c>
      <c r="D2" t="s">
        <v>234</v>
      </c>
      <c r="H2" t="s">
        <v>235</v>
      </c>
      <c r="I2" t="s">
        <v>236</v>
      </c>
      <c r="L2" t="s">
        <v>237</v>
      </c>
      <c r="M2" t="s">
        <v>238</v>
      </c>
      <c r="S2">
        <v>19480894</v>
      </c>
      <c r="U2" t="s">
        <v>239</v>
      </c>
      <c r="V2" t="s">
        <v>240</v>
      </c>
      <c r="X2" t="s">
        <v>241</v>
      </c>
    </row>
    <row r="3" spans="1:25" x14ac:dyDescent="0.3">
      <c r="A3" t="s">
        <v>41</v>
      </c>
      <c r="B3" s="181">
        <v>44821.741666666669</v>
      </c>
      <c r="C3" s="181">
        <v>44821.742361111108</v>
      </c>
      <c r="D3" t="s">
        <v>234</v>
      </c>
      <c r="H3" t="s">
        <v>235</v>
      </c>
      <c r="I3" t="s">
        <v>236</v>
      </c>
      <c r="L3" t="s">
        <v>237</v>
      </c>
      <c r="M3" t="s">
        <v>238</v>
      </c>
      <c r="S3">
        <v>19480911</v>
      </c>
      <c r="U3" t="s">
        <v>239</v>
      </c>
      <c r="V3" t="s">
        <v>240</v>
      </c>
      <c r="X3" t="s">
        <v>241</v>
      </c>
    </row>
    <row r="4" spans="1:25" x14ac:dyDescent="0.3">
      <c r="A4" t="s">
        <v>41</v>
      </c>
      <c r="B4" s="181">
        <v>44821.741666666669</v>
      </c>
      <c r="C4" s="181">
        <v>44821.742361111108</v>
      </c>
      <c r="D4" t="s">
        <v>234</v>
      </c>
      <c r="H4" t="s">
        <v>235</v>
      </c>
      <c r="I4" t="s">
        <v>236</v>
      </c>
      <c r="L4" t="s">
        <v>237</v>
      </c>
      <c r="M4" t="s">
        <v>238</v>
      </c>
      <c r="S4">
        <v>19480916</v>
      </c>
      <c r="U4" t="s">
        <v>239</v>
      </c>
      <c r="V4" t="s">
        <v>240</v>
      </c>
      <c r="X4" t="s">
        <v>241</v>
      </c>
    </row>
    <row r="5" spans="1:25" x14ac:dyDescent="0.3">
      <c r="A5" t="s">
        <v>13</v>
      </c>
      <c r="B5" s="181">
        <v>44821.741666666669</v>
      </c>
      <c r="C5" s="181">
        <v>44821.742361111108</v>
      </c>
      <c r="D5" t="s">
        <v>234</v>
      </c>
      <c r="H5" t="s">
        <v>235</v>
      </c>
      <c r="I5" t="s">
        <v>236</v>
      </c>
      <c r="L5" t="s">
        <v>237</v>
      </c>
      <c r="M5" t="s">
        <v>238</v>
      </c>
      <c r="S5">
        <v>19480927</v>
      </c>
      <c r="U5" t="s">
        <v>239</v>
      </c>
      <c r="V5" t="s">
        <v>240</v>
      </c>
      <c r="X5" t="s">
        <v>241</v>
      </c>
    </row>
    <row r="6" spans="1:25" x14ac:dyDescent="0.3">
      <c r="A6" t="s">
        <v>41</v>
      </c>
      <c r="B6" s="181">
        <v>44821.742361111108</v>
      </c>
      <c r="C6" s="181">
        <v>44821.742361111108</v>
      </c>
      <c r="D6" t="s">
        <v>234</v>
      </c>
      <c r="H6" t="s">
        <v>235</v>
      </c>
      <c r="I6" t="s">
        <v>236</v>
      </c>
      <c r="L6" t="s">
        <v>237</v>
      </c>
      <c r="M6" t="s">
        <v>238</v>
      </c>
      <c r="S6">
        <v>19480940</v>
      </c>
      <c r="U6" t="s">
        <v>239</v>
      </c>
      <c r="V6" t="s">
        <v>240</v>
      </c>
      <c r="X6" t="s">
        <v>241</v>
      </c>
    </row>
    <row r="7" spans="1:25" x14ac:dyDescent="0.3">
      <c r="A7" t="s">
        <v>190</v>
      </c>
      <c r="B7" s="181">
        <v>44821.743055555555</v>
      </c>
      <c r="C7" s="181">
        <v>44821.743055555555</v>
      </c>
      <c r="D7" t="s">
        <v>234</v>
      </c>
      <c r="H7" t="s">
        <v>235</v>
      </c>
      <c r="I7" t="s">
        <v>236</v>
      </c>
      <c r="L7" t="s">
        <v>237</v>
      </c>
      <c r="M7" t="s">
        <v>238</v>
      </c>
      <c r="S7">
        <v>19480962</v>
      </c>
      <c r="U7" t="s">
        <v>239</v>
      </c>
      <c r="V7" t="s">
        <v>240</v>
      </c>
      <c r="X7" t="s">
        <v>241</v>
      </c>
    </row>
    <row r="8" spans="1:25" x14ac:dyDescent="0.3">
      <c r="A8" t="s">
        <v>41</v>
      </c>
      <c r="B8" s="181">
        <v>44821.743055555555</v>
      </c>
      <c r="C8" s="181">
        <v>44821.743750000001</v>
      </c>
      <c r="D8" t="s">
        <v>234</v>
      </c>
      <c r="H8" t="s">
        <v>235</v>
      </c>
      <c r="I8" t="s">
        <v>236</v>
      </c>
      <c r="L8" t="s">
        <v>237</v>
      </c>
      <c r="M8" t="s">
        <v>238</v>
      </c>
      <c r="S8">
        <v>19480984</v>
      </c>
      <c r="U8" t="s">
        <v>239</v>
      </c>
      <c r="V8" t="s">
        <v>240</v>
      </c>
      <c r="X8" t="s">
        <v>241</v>
      </c>
    </row>
    <row r="9" spans="1:25" x14ac:dyDescent="0.3">
      <c r="A9" t="s">
        <v>13</v>
      </c>
      <c r="B9" s="181">
        <v>44821.743750000001</v>
      </c>
      <c r="C9" s="181">
        <v>44821.743750000001</v>
      </c>
      <c r="D9" t="s">
        <v>234</v>
      </c>
      <c r="H9" t="s">
        <v>235</v>
      </c>
      <c r="I9" t="s">
        <v>236</v>
      </c>
      <c r="L9" t="s">
        <v>243</v>
      </c>
      <c r="M9" t="s">
        <v>244</v>
      </c>
      <c r="S9">
        <v>19480993</v>
      </c>
      <c r="U9" t="s">
        <v>239</v>
      </c>
      <c r="V9" t="s">
        <v>240</v>
      </c>
      <c r="X9" t="s">
        <v>241</v>
      </c>
    </row>
    <row r="10" spans="1:25" x14ac:dyDescent="0.3">
      <c r="A10" t="s">
        <v>190</v>
      </c>
      <c r="B10" s="181">
        <v>44821.743055555555</v>
      </c>
      <c r="C10" s="181">
        <v>44821.743750000001</v>
      </c>
      <c r="D10" t="s">
        <v>234</v>
      </c>
      <c r="H10" t="s">
        <v>235</v>
      </c>
      <c r="I10" t="s">
        <v>236</v>
      </c>
      <c r="L10" t="s">
        <v>243</v>
      </c>
      <c r="M10" t="s">
        <v>244</v>
      </c>
      <c r="S10">
        <v>19480996</v>
      </c>
      <c r="U10" t="s">
        <v>239</v>
      </c>
      <c r="V10" t="s">
        <v>240</v>
      </c>
      <c r="X10" t="s">
        <v>241</v>
      </c>
    </row>
    <row r="11" spans="1:25" x14ac:dyDescent="0.3">
      <c r="A11" t="s">
        <v>190</v>
      </c>
      <c r="B11" s="181">
        <v>44821.744444444441</v>
      </c>
      <c r="C11" s="181">
        <v>44821.744444444441</v>
      </c>
      <c r="D11" t="s">
        <v>234</v>
      </c>
      <c r="H11" t="s">
        <v>235</v>
      </c>
      <c r="I11" t="s">
        <v>236</v>
      </c>
      <c r="L11" t="s">
        <v>245</v>
      </c>
      <c r="M11" t="s">
        <v>246</v>
      </c>
      <c r="S11">
        <v>19481015</v>
      </c>
      <c r="U11" t="s">
        <v>239</v>
      </c>
      <c r="V11" t="s">
        <v>240</v>
      </c>
      <c r="X11" t="s">
        <v>241</v>
      </c>
    </row>
    <row r="12" spans="1:25" x14ac:dyDescent="0.3">
      <c r="A12" t="s">
        <v>41</v>
      </c>
      <c r="B12" s="181">
        <v>44821.742361111108</v>
      </c>
      <c r="C12" s="181">
        <v>44821.744444444441</v>
      </c>
      <c r="D12" t="s">
        <v>234</v>
      </c>
      <c r="H12" t="s">
        <v>235</v>
      </c>
      <c r="I12" t="s">
        <v>236</v>
      </c>
      <c r="L12" t="s">
        <v>237</v>
      </c>
      <c r="M12" t="s">
        <v>238</v>
      </c>
      <c r="S12">
        <v>19481025</v>
      </c>
      <c r="U12" t="s">
        <v>239</v>
      </c>
      <c r="V12" t="s">
        <v>240</v>
      </c>
      <c r="X12" t="s">
        <v>241</v>
      </c>
    </row>
    <row r="13" spans="1:25" x14ac:dyDescent="0.3">
      <c r="A13" t="s">
        <v>190</v>
      </c>
      <c r="B13" s="181">
        <v>44821.744444444441</v>
      </c>
      <c r="C13" s="181">
        <v>44821.74722222222</v>
      </c>
      <c r="D13" t="s">
        <v>234</v>
      </c>
      <c r="H13" t="s">
        <v>235</v>
      </c>
      <c r="I13" t="s">
        <v>236</v>
      </c>
      <c r="L13" t="s">
        <v>243</v>
      </c>
      <c r="M13" t="s">
        <v>244</v>
      </c>
      <c r="S13">
        <v>19481135</v>
      </c>
      <c r="U13" t="s">
        <v>239</v>
      </c>
      <c r="V13" t="s">
        <v>247</v>
      </c>
      <c r="X13" t="s">
        <v>241</v>
      </c>
    </row>
    <row r="14" spans="1:25" x14ac:dyDescent="0.3">
      <c r="A14" t="s">
        <v>190</v>
      </c>
      <c r="B14" s="181">
        <v>44821.752083333333</v>
      </c>
      <c r="C14" s="181">
        <v>44821.752083333333</v>
      </c>
      <c r="D14" t="s">
        <v>234</v>
      </c>
      <c r="H14" t="s">
        <v>235</v>
      </c>
      <c r="I14" t="s">
        <v>236</v>
      </c>
      <c r="L14" t="s">
        <v>237</v>
      </c>
      <c r="M14" t="s">
        <v>238</v>
      </c>
      <c r="S14">
        <v>19481292</v>
      </c>
      <c r="U14" t="s">
        <v>239</v>
      </c>
      <c r="V14" t="s">
        <v>240</v>
      </c>
      <c r="X14" t="s">
        <v>241</v>
      </c>
    </row>
    <row r="15" spans="1:25" x14ac:dyDescent="0.3">
      <c r="A15" t="s">
        <v>41</v>
      </c>
      <c r="B15" s="181">
        <v>44821.901388888888</v>
      </c>
      <c r="C15" s="181">
        <v>44821.901388888888</v>
      </c>
      <c r="D15" t="s">
        <v>234</v>
      </c>
      <c r="H15" t="s">
        <v>235</v>
      </c>
      <c r="I15" t="s">
        <v>236</v>
      </c>
      <c r="L15" t="s">
        <v>237</v>
      </c>
      <c r="M15" t="s">
        <v>238</v>
      </c>
      <c r="S15">
        <v>19485471</v>
      </c>
      <c r="U15" t="s">
        <v>239</v>
      </c>
      <c r="V15" t="s">
        <v>240</v>
      </c>
      <c r="X15" t="s">
        <v>241</v>
      </c>
    </row>
    <row r="16" spans="1:25" x14ac:dyDescent="0.3">
      <c r="A16" t="s">
        <v>41</v>
      </c>
      <c r="B16" s="181">
        <v>44821.901388888888</v>
      </c>
      <c r="C16" s="181">
        <v>44821.901388888888</v>
      </c>
      <c r="D16" t="s">
        <v>234</v>
      </c>
      <c r="H16" t="s">
        <v>235</v>
      </c>
      <c r="I16" t="s">
        <v>236</v>
      </c>
      <c r="L16" t="s">
        <v>237</v>
      </c>
      <c r="M16" t="s">
        <v>238</v>
      </c>
      <c r="S16">
        <v>19485478</v>
      </c>
      <c r="U16" t="s">
        <v>239</v>
      </c>
      <c r="V16" t="s">
        <v>240</v>
      </c>
      <c r="X16" t="s">
        <v>241</v>
      </c>
    </row>
    <row r="17" spans="1:24" x14ac:dyDescent="0.3">
      <c r="A17" t="s">
        <v>41</v>
      </c>
      <c r="B17" s="181">
        <v>44821.901388888888</v>
      </c>
      <c r="C17" s="181">
        <v>44821.901388888888</v>
      </c>
      <c r="D17" t="s">
        <v>234</v>
      </c>
      <c r="H17" t="s">
        <v>235</v>
      </c>
      <c r="I17" t="s">
        <v>236</v>
      </c>
      <c r="L17" t="s">
        <v>237</v>
      </c>
      <c r="M17" t="s">
        <v>238</v>
      </c>
      <c r="S17">
        <v>19485481</v>
      </c>
      <c r="U17" t="s">
        <v>239</v>
      </c>
      <c r="V17" t="s">
        <v>240</v>
      </c>
      <c r="X17" t="s">
        <v>241</v>
      </c>
    </row>
    <row r="18" spans="1:24" x14ac:dyDescent="0.3">
      <c r="A18" t="s">
        <v>41</v>
      </c>
      <c r="B18" s="181">
        <v>44821.902083333334</v>
      </c>
      <c r="C18" s="181">
        <v>44821.902083333334</v>
      </c>
      <c r="D18" t="s">
        <v>234</v>
      </c>
      <c r="H18" t="s">
        <v>235</v>
      </c>
      <c r="I18" t="s">
        <v>236</v>
      </c>
      <c r="L18" t="s">
        <v>237</v>
      </c>
      <c r="M18" t="s">
        <v>238</v>
      </c>
      <c r="S18">
        <v>19485484</v>
      </c>
      <c r="U18" t="s">
        <v>239</v>
      </c>
      <c r="V18" t="s">
        <v>240</v>
      </c>
      <c r="X18" t="s">
        <v>241</v>
      </c>
    </row>
    <row r="19" spans="1:24" x14ac:dyDescent="0.3">
      <c r="A19" t="s">
        <v>41</v>
      </c>
      <c r="B19" s="181">
        <v>44821.902083333334</v>
      </c>
      <c r="C19" s="181">
        <v>44821.902083333334</v>
      </c>
      <c r="D19" t="s">
        <v>234</v>
      </c>
      <c r="H19" t="s">
        <v>235</v>
      </c>
      <c r="I19" t="s">
        <v>236</v>
      </c>
      <c r="L19" t="s">
        <v>237</v>
      </c>
      <c r="M19" t="s">
        <v>238</v>
      </c>
      <c r="S19">
        <v>19485489</v>
      </c>
      <c r="U19" t="s">
        <v>239</v>
      </c>
      <c r="V19" t="s">
        <v>240</v>
      </c>
      <c r="X19" t="s">
        <v>241</v>
      </c>
    </row>
    <row r="20" spans="1:24" x14ac:dyDescent="0.3">
      <c r="A20" t="s">
        <v>41</v>
      </c>
      <c r="B20" s="181">
        <v>44821.902083333334</v>
      </c>
      <c r="C20" s="181">
        <v>44821.902083333334</v>
      </c>
      <c r="D20" t="s">
        <v>234</v>
      </c>
      <c r="H20" t="s">
        <v>235</v>
      </c>
      <c r="I20" t="s">
        <v>236</v>
      </c>
      <c r="L20" t="s">
        <v>237</v>
      </c>
      <c r="M20" t="s">
        <v>238</v>
      </c>
      <c r="S20">
        <v>19485495</v>
      </c>
      <c r="U20" t="s">
        <v>239</v>
      </c>
      <c r="V20" t="s">
        <v>240</v>
      </c>
      <c r="X20" t="s">
        <v>241</v>
      </c>
    </row>
    <row r="21" spans="1:24" x14ac:dyDescent="0.3">
      <c r="A21" t="s">
        <v>41</v>
      </c>
      <c r="B21" s="181">
        <v>44821.902083333334</v>
      </c>
      <c r="C21" s="181">
        <v>44821.902083333334</v>
      </c>
      <c r="D21" t="s">
        <v>234</v>
      </c>
      <c r="H21" t="s">
        <v>235</v>
      </c>
      <c r="I21" t="s">
        <v>236</v>
      </c>
      <c r="L21" t="s">
        <v>237</v>
      </c>
      <c r="M21" t="s">
        <v>238</v>
      </c>
      <c r="S21">
        <v>19485496</v>
      </c>
      <c r="U21" t="s">
        <v>239</v>
      </c>
      <c r="V21" t="s">
        <v>240</v>
      </c>
      <c r="X21" t="s">
        <v>241</v>
      </c>
    </row>
    <row r="22" spans="1:24" x14ac:dyDescent="0.3">
      <c r="A22" t="s">
        <v>41</v>
      </c>
      <c r="B22" s="181">
        <v>44821.902083333334</v>
      </c>
      <c r="C22" s="181">
        <v>44821.902083333334</v>
      </c>
      <c r="D22" t="s">
        <v>234</v>
      </c>
      <c r="H22" t="s">
        <v>235</v>
      </c>
      <c r="I22" t="s">
        <v>236</v>
      </c>
      <c r="L22" t="s">
        <v>237</v>
      </c>
      <c r="M22" t="s">
        <v>238</v>
      </c>
      <c r="S22">
        <v>19485500</v>
      </c>
      <c r="U22" t="s">
        <v>239</v>
      </c>
      <c r="V22" t="s">
        <v>240</v>
      </c>
      <c r="X22" t="s">
        <v>241</v>
      </c>
    </row>
    <row r="23" spans="1:24" x14ac:dyDescent="0.3">
      <c r="A23" t="s">
        <v>41</v>
      </c>
      <c r="B23" s="181">
        <v>44821.902083333334</v>
      </c>
      <c r="C23" s="181">
        <v>44821.902083333334</v>
      </c>
      <c r="D23" t="s">
        <v>234</v>
      </c>
      <c r="H23" t="s">
        <v>235</v>
      </c>
      <c r="I23" t="s">
        <v>236</v>
      </c>
      <c r="L23" t="s">
        <v>237</v>
      </c>
      <c r="M23" t="s">
        <v>238</v>
      </c>
      <c r="S23">
        <v>19485504</v>
      </c>
      <c r="U23" t="s">
        <v>239</v>
      </c>
      <c r="V23" t="s">
        <v>240</v>
      </c>
      <c r="X23" t="s">
        <v>241</v>
      </c>
    </row>
    <row r="24" spans="1:24" x14ac:dyDescent="0.3">
      <c r="A24" t="s">
        <v>41</v>
      </c>
      <c r="B24" s="181">
        <v>44821.902777777781</v>
      </c>
      <c r="C24" s="181">
        <v>44821.902777777781</v>
      </c>
      <c r="D24" t="s">
        <v>234</v>
      </c>
      <c r="H24" t="s">
        <v>235</v>
      </c>
      <c r="I24" t="s">
        <v>236</v>
      </c>
      <c r="L24" t="s">
        <v>237</v>
      </c>
      <c r="M24" t="s">
        <v>238</v>
      </c>
      <c r="S24">
        <v>19485506</v>
      </c>
      <c r="U24" t="s">
        <v>239</v>
      </c>
      <c r="V24" t="s">
        <v>240</v>
      </c>
      <c r="X24" t="s">
        <v>241</v>
      </c>
    </row>
    <row r="25" spans="1:24" x14ac:dyDescent="0.3">
      <c r="A25" t="s">
        <v>41</v>
      </c>
      <c r="B25" s="181">
        <v>44821.902777777781</v>
      </c>
      <c r="C25" s="181">
        <v>44821.902777777781</v>
      </c>
      <c r="D25" t="s">
        <v>234</v>
      </c>
      <c r="H25" t="s">
        <v>235</v>
      </c>
      <c r="I25" t="s">
        <v>236</v>
      </c>
      <c r="L25" t="s">
        <v>237</v>
      </c>
      <c r="M25" t="s">
        <v>238</v>
      </c>
      <c r="S25">
        <v>19485507</v>
      </c>
      <c r="U25" t="s">
        <v>239</v>
      </c>
      <c r="V25" t="s">
        <v>240</v>
      </c>
      <c r="X25" t="s">
        <v>241</v>
      </c>
    </row>
    <row r="26" spans="1:24" x14ac:dyDescent="0.3">
      <c r="A26" t="s">
        <v>41</v>
      </c>
      <c r="B26" s="181">
        <v>44821.902777777781</v>
      </c>
      <c r="C26" s="181">
        <v>44821.902777777781</v>
      </c>
      <c r="D26" t="s">
        <v>234</v>
      </c>
      <c r="H26" t="s">
        <v>235</v>
      </c>
      <c r="I26" t="s">
        <v>236</v>
      </c>
      <c r="L26" t="s">
        <v>237</v>
      </c>
      <c r="M26" t="s">
        <v>238</v>
      </c>
      <c r="S26">
        <v>19485516</v>
      </c>
      <c r="U26" t="s">
        <v>239</v>
      </c>
      <c r="V26" t="s">
        <v>240</v>
      </c>
      <c r="X26" t="s">
        <v>241</v>
      </c>
    </row>
    <row r="27" spans="1:24" x14ac:dyDescent="0.3">
      <c r="A27" t="s">
        <v>13</v>
      </c>
      <c r="B27" s="181">
        <v>44821.902777777781</v>
      </c>
      <c r="C27" s="181">
        <v>44821.902777777781</v>
      </c>
      <c r="D27" t="s">
        <v>234</v>
      </c>
      <c r="H27" t="s">
        <v>235</v>
      </c>
      <c r="I27" t="s">
        <v>236</v>
      </c>
      <c r="L27" t="s">
        <v>237</v>
      </c>
      <c r="M27" t="s">
        <v>238</v>
      </c>
      <c r="S27">
        <v>19485525</v>
      </c>
      <c r="U27" t="s">
        <v>239</v>
      </c>
      <c r="V27" t="s">
        <v>240</v>
      </c>
      <c r="X27" t="s">
        <v>241</v>
      </c>
    </row>
    <row r="28" spans="1:24" x14ac:dyDescent="0.3">
      <c r="A28" t="s">
        <v>13</v>
      </c>
      <c r="B28" s="181">
        <v>44821.902777777781</v>
      </c>
      <c r="C28" s="181">
        <v>44821.902777777781</v>
      </c>
      <c r="D28" t="s">
        <v>234</v>
      </c>
      <c r="H28" t="s">
        <v>235</v>
      </c>
      <c r="I28" t="s">
        <v>236</v>
      </c>
      <c r="L28" t="s">
        <v>237</v>
      </c>
      <c r="M28" t="s">
        <v>238</v>
      </c>
      <c r="S28">
        <v>19485526</v>
      </c>
      <c r="U28" t="s">
        <v>239</v>
      </c>
      <c r="V28" t="s">
        <v>240</v>
      </c>
      <c r="X28" t="s">
        <v>241</v>
      </c>
    </row>
    <row r="29" spans="1:24" x14ac:dyDescent="0.3">
      <c r="A29" t="s">
        <v>13</v>
      </c>
      <c r="B29" s="181">
        <v>44821.902777777781</v>
      </c>
      <c r="C29" s="181">
        <v>44821.902777777781</v>
      </c>
      <c r="D29" t="s">
        <v>234</v>
      </c>
      <c r="H29" t="s">
        <v>235</v>
      </c>
      <c r="I29" t="s">
        <v>236</v>
      </c>
      <c r="L29" t="s">
        <v>237</v>
      </c>
      <c r="M29" t="s">
        <v>238</v>
      </c>
      <c r="S29">
        <v>19485530</v>
      </c>
      <c r="U29" t="s">
        <v>239</v>
      </c>
      <c r="V29" t="s">
        <v>240</v>
      </c>
      <c r="X29" t="s">
        <v>241</v>
      </c>
    </row>
    <row r="30" spans="1:24" x14ac:dyDescent="0.3">
      <c r="A30" t="s">
        <v>13</v>
      </c>
      <c r="B30" s="181">
        <v>44821.902777777781</v>
      </c>
      <c r="C30" s="181">
        <v>44821.902777777781</v>
      </c>
      <c r="D30" t="s">
        <v>234</v>
      </c>
      <c r="H30" t="s">
        <v>235</v>
      </c>
      <c r="I30" t="s">
        <v>236</v>
      </c>
      <c r="L30" t="s">
        <v>237</v>
      </c>
      <c r="M30" t="s">
        <v>238</v>
      </c>
      <c r="S30">
        <v>19485534</v>
      </c>
      <c r="U30" t="s">
        <v>239</v>
      </c>
      <c r="V30" t="s">
        <v>240</v>
      </c>
      <c r="X30" t="s">
        <v>241</v>
      </c>
    </row>
    <row r="31" spans="1:24" x14ac:dyDescent="0.3">
      <c r="A31" t="s">
        <v>13</v>
      </c>
      <c r="B31" s="181">
        <v>44821.90347222222</v>
      </c>
      <c r="C31" s="181">
        <v>44821.90347222222</v>
      </c>
      <c r="D31" t="s">
        <v>234</v>
      </c>
      <c r="H31" t="s">
        <v>235</v>
      </c>
      <c r="I31" t="s">
        <v>236</v>
      </c>
      <c r="L31" t="s">
        <v>237</v>
      </c>
      <c r="M31" t="s">
        <v>238</v>
      </c>
      <c r="S31">
        <v>19485537</v>
      </c>
      <c r="U31" t="s">
        <v>239</v>
      </c>
      <c r="V31" t="s">
        <v>240</v>
      </c>
      <c r="X31" t="s">
        <v>241</v>
      </c>
    </row>
    <row r="32" spans="1:24" x14ac:dyDescent="0.3">
      <c r="A32" t="s">
        <v>13</v>
      </c>
      <c r="B32" s="181">
        <v>44821.90347222222</v>
      </c>
      <c r="C32" s="181">
        <v>44821.90347222222</v>
      </c>
      <c r="D32" t="s">
        <v>234</v>
      </c>
      <c r="H32" t="s">
        <v>235</v>
      </c>
      <c r="I32" t="s">
        <v>236</v>
      </c>
      <c r="L32" t="s">
        <v>237</v>
      </c>
      <c r="M32" t="s">
        <v>238</v>
      </c>
      <c r="S32">
        <v>19485538</v>
      </c>
      <c r="U32" t="s">
        <v>239</v>
      </c>
      <c r="V32" t="s">
        <v>240</v>
      </c>
      <c r="X32" t="s">
        <v>241</v>
      </c>
    </row>
    <row r="33" spans="1:24" x14ac:dyDescent="0.3">
      <c r="A33" t="s">
        <v>13</v>
      </c>
      <c r="B33" s="181">
        <v>44821.90347222222</v>
      </c>
      <c r="C33" s="181">
        <v>44821.90347222222</v>
      </c>
      <c r="D33" t="s">
        <v>234</v>
      </c>
      <c r="H33" t="s">
        <v>235</v>
      </c>
      <c r="I33" t="s">
        <v>236</v>
      </c>
      <c r="L33" t="s">
        <v>237</v>
      </c>
      <c r="M33" t="s">
        <v>238</v>
      </c>
      <c r="S33">
        <v>19485542</v>
      </c>
      <c r="U33" t="s">
        <v>239</v>
      </c>
      <c r="V33" t="s">
        <v>240</v>
      </c>
      <c r="X33" t="s">
        <v>241</v>
      </c>
    </row>
    <row r="34" spans="1:24" x14ac:dyDescent="0.3">
      <c r="A34" t="s">
        <v>13</v>
      </c>
      <c r="B34" s="181">
        <v>44821.90347222222</v>
      </c>
      <c r="C34" s="181">
        <v>44821.90347222222</v>
      </c>
      <c r="D34" t="s">
        <v>234</v>
      </c>
      <c r="H34" t="s">
        <v>235</v>
      </c>
      <c r="I34" t="s">
        <v>236</v>
      </c>
      <c r="L34" t="s">
        <v>237</v>
      </c>
      <c r="M34" t="s">
        <v>238</v>
      </c>
      <c r="S34">
        <v>19485544</v>
      </c>
      <c r="U34" t="s">
        <v>239</v>
      </c>
      <c r="V34" t="s">
        <v>240</v>
      </c>
      <c r="X34" t="s">
        <v>241</v>
      </c>
    </row>
    <row r="35" spans="1:24" x14ac:dyDescent="0.3">
      <c r="A35" t="s">
        <v>13</v>
      </c>
      <c r="B35" s="181">
        <v>44821.90347222222</v>
      </c>
      <c r="C35" s="181">
        <v>44821.90347222222</v>
      </c>
      <c r="D35" t="s">
        <v>234</v>
      </c>
      <c r="H35" t="s">
        <v>235</v>
      </c>
      <c r="I35" t="s">
        <v>236</v>
      </c>
      <c r="L35" t="s">
        <v>237</v>
      </c>
      <c r="M35" t="s">
        <v>238</v>
      </c>
      <c r="S35">
        <v>19485546</v>
      </c>
      <c r="U35" t="s">
        <v>239</v>
      </c>
      <c r="V35" t="s">
        <v>240</v>
      </c>
      <c r="X35" t="s">
        <v>241</v>
      </c>
    </row>
    <row r="36" spans="1:24" x14ac:dyDescent="0.3">
      <c r="A36" t="s">
        <v>13</v>
      </c>
      <c r="B36" s="181">
        <v>44821.90347222222</v>
      </c>
      <c r="C36" s="181">
        <v>44821.90347222222</v>
      </c>
      <c r="D36" t="s">
        <v>234</v>
      </c>
      <c r="H36" t="s">
        <v>235</v>
      </c>
      <c r="I36" t="s">
        <v>236</v>
      </c>
      <c r="L36" t="s">
        <v>237</v>
      </c>
      <c r="M36" t="s">
        <v>238</v>
      </c>
      <c r="S36">
        <v>19485552</v>
      </c>
      <c r="U36" t="s">
        <v>239</v>
      </c>
      <c r="V36" t="s">
        <v>240</v>
      </c>
      <c r="X36" t="s">
        <v>241</v>
      </c>
    </row>
    <row r="37" spans="1:24" x14ac:dyDescent="0.3">
      <c r="A37" t="s">
        <v>13</v>
      </c>
      <c r="B37" s="181">
        <v>44821.90347222222</v>
      </c>
      <c r="C37" s="181">
        <v>44821.90347222222</v>
      </c>
      <c r="D37" t="s">
        <v>234</v>
      </c>
      <c r="H37" t="s">
        <v>235</v>
      </c>
      <c r="I37" t="s">
        <v>236</v>
      </c>
      <c r="L37" t="s">
        <v>237</v>
      </c>
      <c r="M37" t="s">
        <v>238</v>
      </c>
      <c r="S37">
        <v>19485553</v>
      </c>
      <c r="U37" t="s">
        <v>239</v>
      </c>
      <c r="V37" t="s">
        <v>240</v>
      </c>
      <c r="X37" t="s">
        <v>241</v>
      </c>
    </row>
    <row r="38" spans="1:24" x14ac:dyDescent="0.3">
      <c r="A38" t="s">
        <v>13</v>
      </c>
      <c r="B38" s="181">
        <v>44821.90347222222</v>
      </c>
      <c r="C38" s="181">
        <v>44821.90347222222</v>
      </c>
      <c r="D38" t="s">
        <v>234</v>
      </c>
      <c r="H38" t="s">
        <v>235</v>
      </c>
      <c r="I38" t="s">
        <v>236</v>
      </c>
      <c r="L38" t="s">
        <v>237</v>
      </c>
      <c r="M38" t="s">
        <v>238</v>
      </c>
      <c r="S38">
        <v>19485555</v>
      </c>
      <c r="U38" t="s">
        <v>239</v>
      </c>
      <c r="V38" t="s">
        <v>240</v>
      </c>
      <c r="X38" t="s">
        <v>241</v>
      </c>
    </row>
    <row r="39" spans="1:24" x14ac:dyDescent="0.3">
      <c r="A39" t="s">
        <v>13</v>
      </c>
      <c r="B39" s="181">
        <v>44821.90347222222</v>
      </c>
      <c r="C39" s="181">
        <v>44821.90347222222</v>
      </c>
      <c r="D39" t="s">
        <v>234</v>
      </c>
      <c r="H39" t="s">
        <v>235</v>
      </c>
      <c r="I39" t="s">
        <v>236</v>
      </c>
      <c r="L39" t="s">
        <v>237</v>
      </c>
      <c r="M39" t="s">
        <v>238</v>
      </c>
      <c r="S39">
        <v>19485561</v>
      </c>
      <c r="U39" t="s">
        <v>239</v>
      </c>
      <c r="V39" t="s">
        <v>240</v>
      </c>
      <c r="X39" t="s">
        <v>241</v>
      </c>
    </row>
    <row r="40" spans="1:24" x14ac:dyDescent="0.3">
      <c r="A40" t="s">
        <v>13</v>
      </c>
      <c r="B40" s="181">
        <v>44821.904166666667</v>
      </c>
      <c r="C40" s="181">
        <v>44821.904166666667</v>
      </c>
      <c r="D40" t="s">
        <v>234</v>
      </c>
      <c r="H40" t="s">
        <v>235</v>
      </c>
      <c r="I40" t="s">
        <v>236</v>
      </c>
      <c r="L40" t="s">
        <v>237</v>
      </c>
      <c r="M40" t="s">
        <v>238</v>
      </c>
      <c r="S40">
        <v>19485565</v>
      </c>
      <c r="U40" t="s">
        <v>239</v>
      </c>
      <c r="V40" t="s">
        <v>240</v>
      </c>
      <c r="X40" t="s">
        <v>241</v>
      </c>
    </row>
    <row r="41" spans="1:24" x14ac:dyDescent="0.3">
      <c r="A41" t="s">
        <v>13</v>
      </c>
      <c r="B41" s="181">
        <v>44821.904166666667</v>
      </c>
      <c r="C41" s="181">
        <v>44821.904166666667</v>
      </c>
      <c r="D41" t="s">
        <v>234</v>
      </c>
      <c r="H41" t="s">
        <v>235</v>
      </c>
      <c r="I41" t="s">
        <v>236</v>
      </c>
      <c r="L41" t="s">
        <v>237</v>
      </c>
      <c r="M41" t="s">
        <v>238</v>
      </c>
      <c r="S41">
        <v>19485567</v>
      </c>
      <c r="U41" t="s">
        <v>239</v>
      </c>
      <c r="V41" t="s">
        <v>240</v>
      </c>
      <c r="X41" t="s">
        <v>241</v>
      </c>
    </row>
    <row r="42" spans="1:24" x14ac:dyDescent="0.3">
      <c r="A42" t="s">
        <v>13</v>
      </c>
      <c r="B42" s="181">
        <v>44821.904166666667</v>
      </c>
      <c r="C42" s="181">
        <v>44821.904166666667</v>
      </c>
      <c r="D42" t="s">
        <v>234</v>
      </c>
      <c r="H42" t="s">
        <v>235</v>
      </c>
      <c r="I42" t="s">
        <v>236</v>
      </c>
      <c r="L42" t="s">
        <v>237</v>
      </c>
      <c r="M42" t="s">
        <v>238</v>
      </c>
      <c r="S42">
        <v>19485568</v>
      </c>
      <c r="U42" t="s">
        <v>239</v>
      </c>
      <c r="V42" t="s">
        <v>240</v>
      </c>
      <c r="X42" t="s">
        <v>241</v>
      </c>
    </row>
    <row r="43" spans="1:24" x14ac:dyDescent="0.3">
      <c r="A43" t="s">
        <v>13</v>
      </c>
      <c r="B43" s="181">
        <v>44821.904166666667</v>
      </c>
      <c r="C43" s="181">
        <v>44821.904166666667</v>
      </c>
      <c r="D43" t="s">
        <v>234</v>
      </c>
      <c r="H43" t="s">
        <v>235</v>
      </c>
      <c r="I43" t="s">
        <v>236</v>
      </c>
      <c r="L43" t="s">
        <v>237</v>
      </c>
      <c r="M43" t="s">
        <v>238</v>
      </c>
      <c r="S43">
        <v>19485569</v>
      </c>
      <c r="U43" t="s">
        <v>239</v>
      </c>
      <c r="V43" t="s">
        <v>240</v>
      </c>
      <c r="X43" t="s">
        <v>241</v>
      </c>
    </row>
    <row r="44" spans="1:24" x14ac:dyDescent="0.3">
      <c r="A44" t="s">
        <v>13</v>
      </c>
      <c r="B44" s="181">
        <v>44821.905555555553</v>
      </c>
      <c r="C44" s="181">
        <v>44821.905555555553</v>
      </c>
      <c r="D44" t="s">
        <v>234</v>
      </c>
      <c r="H44" t="s">
        <v>235</v>
      </c>
      <c r="I44" t="s">
        <v>236</v>
      </c>
      <c r="L44" t="s">
        <v>237</v>
      </c>
      <c r="M44" t="s">
        <v>238</v>
      </c>
      <c r="S44">
        <v>19485590</v>
      </c>
      <c r="U44" t="s">
        <v>239</v>
      </c>
      <c r="V44" t="s">
        <v>240</v>
      </c>
      <c r="X44" t="s">
        <v>241</v>
      </c>
    </row>
    <row r="45" spans="1:24" x14ac:dyDescent="0.3">
      <c r="A45" t="s">
        <v>13</v>
      </c>
      <c r="B45" s="181">
        <v>44821.905555555553</v>
      </c>
      <c r="C45" s="181">
        <v>44821.905555555553</v>
      </c>
      <c r="D45" t="s">
        <v>234</v>
      </c>
      <c r="H45" t="s">
        <v>235</v>
      </c>
      <c r="I45" t="s">
        <v>236</v>
      </c>
      <c r="L45" t="s">
        <v>237</v>
      </c>
      <c r="M45" t="s">
        <v>238</v>
      </c>
      <c r="S45">
        <v>19485593</v>
      </c>
      <c r="U45" t="s">
        <v>239</v>
      </c>
      <c r="V45" t="s">
        <v>240</v>
      </c>
      <c r="X45" t="s">
        <v>241</v>
      </c>
    </row>
    <row r="46" spans="1:24" x14ac:dyDescent="0.3">
      <c r="A46" t="s">
        <v>13</v>
      </c>
      <c r="B46" s="181">
        <v>44821.905555555553</v>
      </c>
      <c r="C46" s="181">
        <v>44821.905555555553</v>
      </c>
      <c r="D46" t="s">
        <v>234</v>
      </c>
      <c r="H46" t="s">
        <v>235</v>
      </c>
      <c r="I46" t="s">
        <v>236</v>
      </c>
      <c r="L46" t="s">
        <v>237</v>
      </c>
      <c r="M46" t="s">
        <v>238</v>
      </c>
      <c r="S46">
        <v>19485596</v>
      </c>
      <c r="U46" t="s">
        <v>239</v>
      </c>
      <c r="V46" t="s">
        <v>240</v>
      </c>
      <c r="X46" t="s">
        <v>241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28FDAD-DD2A-4249-BA1C-8AD251DEDCB9}">
  <sheetPr>
    <tabColor theme="6" tint="-0.249977111117893"/>
  </sheetPr>
  <dimension ref="A1:C14"/>
  <sheetViews>
    <sheetView workbookViewId="0">
      <selection activeCell="A15" sqref="A15"/>
    </sheetView>
  </sheetViews>
  <sheetFormatPr defaultRowHeight="14.4" x14ac:dyDescent="0.3"/>
  <cols>
    <col min="1" max="1" width="31" customWidth="1"/>
    <col min="2" max="2" width="17.33203125" customWidth="1"/>
    <col min="3" max="3" width="16.5546875" bestFit="1" customWidth="1"/>
  </cols>
  <sheetData>
    <row r="1" spans="1:3" x14ac:dyDescent="0.3">
      <c r="A1" s="7" t="s">
        <v>249</v>
      </c>
      <c r="B1" s="7" t="s">
        <v>250</v>
      </c>
      <c r="C1" s="7" t="s">
        <v>270</v>
      </c>
    </row>
    <row r="2" spans="1:3" x14ac:dyDescent="0.3">
      <c r="A2" t="s">
        <v>242</v>
      </c>
      <c r="B2" s="7" t="s">
        <v>81</v>
      </c>
      <c r="C2" t="s">
        <v>271</v>
      </c>
    </row>
    <row r="3" spans="1:3" x14ac:dyDescent="0.3">
      <c r="A3" t="s">
        <v>251</v>
      </c>
      <c r="B3" s="7" t="s">
        <v>13</v>
      </c>
      <c r="C3" t="s">
        <v>272</v>
      </c>
    </row>
    <row r="4" spans="1:3" x14ac:dyDescent="0.3">
      <c r="A4" t="s">
        <v>252</v>
      </c>
      <c r="B4" s="7" t="s">
        <v>263</v>
      </c>
      <c r="C4" t="s">
        <v>273</v>
      </c>
    </row>
    <row r="5" spans="1:3" x14ac:dyDescent="0.3">
      <c r="A5" t="s">
        <v>253</v>
      </c>
      <c r="B5" s="7" t="s">
        <v>264</v>
      </c>
      <c r="C5" t="s">
        <v>273</v>
      </c>
    </row>
    <row r="6" spans="1:3" x14ac:dyDescent="0.3">
      <c r="A6" t="s">
        <v>254</v>
      </c>
      <c r="B6" s="7" t="s">
        <v>28</v>
      </c>
      <c r="C6" t="s">
        <v>274</v>
      </c>
    </row>
    <row r="7" spans="1:3" x14ac:dyDescent="0.3">
      <c r="B7" s="7"/>
    </row>
    <row r="8" spans="1:3" x14ac:dyDescent="0.3">
      <c r="A8" t="s">
        <v>248</v>
      </c>
      <c r="B8" s="7" t="s">
        <v>188</v>
      </c>
      <c r="C8" t="s">
        <v>275</v>
      </c>
    </row>
    <row r="9" spans="1:3" x14ac:dyDescent="0.3">
      <c r="A9" t="s">
        <v>255</v>
      </c>
      <c r="B9" s="7" t="s">
        <v>8</v>
      </c>
    </row>
    <row r="10" spans="1:3" x14ac:dyDescent="0.3">
      <c r="A10" t="s">
        <v>256</v>
      </c>
      <c r="B10" s="7" t="s">
        <v>10</v>
      </c>
      <c r="C10" t="s">
        <v>276</v>
      </c>
    </row>
    <row r="11" spans="1:3" x14ac:dyDescent="0.3">
      <c r="A11" t="s">
        <v>259</v>
      </c>
      <c r="B11" s="7" t="s">
        <v>41</v>
      </c>
      <c r="C11" t="s">
        <v>277</v>
      </c>
    </row>
    <row r="12" spans="1:3" x14ac:dyDescent="0.3">
      <c r="A12" t="s">
        <v>258</v>
      </c>
      <c r="B12" s="7" t="s">
        <v>7</v>
      </c>
      <c r="C12" t="s">
        <v>278</v>
      </c>
    </row>
    <row r="13" spans="1:3" x14ac:dyDescent="0.3">
      <c r="A13" t="s">
        <v>257</v>
      </c>
      <c r="B13" s="7" t="s">
        <v>13</v>
      </c>
      <c r="C13" t="s">
        <v>279</v>
      </c>
    </row>
    <row r="14" spans="1:3" x14ac:dyDescent="0.3">
      <c r="A14" t="s">
        <v>185</v>
      </c>
      <c r="B14" s="7" t="s">
        <v>280</v>
      </c>
      <c r="C14" t="s">
        <v>281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9">
    <tabColor theme="6" tint="-0.249977111117893"/>
  </sheetPr>
  <dimension ref="A1:T19"/>
  <sheetViews>
    <sheetView topLeftCell="B1" workbookViewId="0">
      <pane ySplit="3" topLeftCell="A4" activePane="bottomLeft" state="frozen"/>
      <selection activeCell="B2" sqref="B2:B3"/>
      <selection pane="bottomLeft" activeCell="H4" sqref="H4"/>
    </sheetView>
  </sheetViews>
  <sheetFormatPr defaultColWidth="9.109375" defaultRowHeight="14.4" x14ac:dyDescent="0.3"/>
  <cols>
    <col min="1" max="1" width="13.6640625" hidden="1" customWidth="1"/>
    <col min="2" max="2" width="9.109375" style="7"/>
    <col min="3" max="3" width="13.33203125" customWidth="1"/>
    <col min="4" max="4" width="9.109375" style="7"/>
    <col min="5" max="5" width="11.44140625" hidden="1" customWidth="1"/>
    <col min="7" max="7" width="9.109375" style="7"/>
    <col min="8" max="8" width="25.6640625" customWidth="1"/>
    <col min="9" max="9" width="9.109375" style="7"/>
    <col min="10" max="10" width="11.44140625" hidden="1" customWidth="1"/>
    <col min="12" max="12" width="9.109375" style="7"/>
    <col min="13" max="13" width="16.88671875" customWidth="1"/>
    <col min="14" max="14" width="9.109375" style="7"/>
    <col min="15" max="15" width="11.44140625" hidden="1" customWidth="1"/>
    <col min="18" max="18" width="21.109375" bestFit="1" customWidth="1"/>
    <col min="19" max="19" width="9.109375" style="7" customWidth="1"/>
    <col min="20" max="20" width="9.109375" hidden="1" customWidth="1"/>
  </cols>
  <sheetData>
    <row r="1" spans="1:20" x14ac:dyDescent="0.3">
      <c r="B1" s="210" t="s">
        <v>18</v>
      </c>
      <c r="C1" s="210"/>
      <c r="D1" s="210"/>
      <c r="E1" s="210"/>
      <c r="G1" s="210" t="s">
        <v>21</v>
      </c>
      <c r="H1" s="210"/>
      <c r="I1" s="210"/>
      <c r="J1" s="210"/>
      <c r="L1" s="210" t="s">
        <v>23</v>
      </c>
      <c r="M1" s="210"/>
      <c r="N1" s="210"/>
      <c r="O1" s="210"/>
      <c r="Q1" s="210" t="s">
        <v>105</v>
      </c>
      <c r="R1" s="210"/>
      <c r="S1" s="210"/>
      <c r="T1" s="210"/>
    </row>
    <row r="3" spans="1:20" s="7" customFormat="1" x14ac:dyDescent="0.3">
      <c r="A3" s="7" t="s">
        <v>65</v>
      </c>
      <c r="B3" s="45" t="s">
        <v>20</v>
      </c>
      <c r="C3" s="45" t="s">
        <v>19</v>
      </c>
      <c r="D3" s="45" t="s">
        <v>17</v>
      </c>
      <c r="E3" s="45" t="s">
        <v>60</v>
      </c>
      <c r="G3" s="45" t="s">
        <v>20</v>
      </c>
      <c r="H3" s="45" t="s">
        <v>22</v>
      </c>
      <c r="I3" s="45" t="s">
        <v>17</v>
      </c>
      <c r="J3" s="45" t="s">
        <v>60</v>
      </c>
      <c r="L3" s="45" t="s">
        <v>20</v>
      </c>
      <c r="M3" s="45" t="s">
        <v>24</v>
      </c>
      <c r="N3" s="45" t="s">
        <v>17</v>
      </c>
      <c r="O3" s="45" t="s">
        <v>60</v>
      </c>
      <c r="Q3" s="45" t="s">
        <v>20</v>
      </c>
      <c r="R3" s="45" t="s">
        <v>24</v>
      </c>
      <c r="S3" s="52" t="s">
        <v>17</v>
      </c>
      <c r="T3" s="45" t="s">
        <v>60</v>
      </c>
    </row>
    <row r="4" spans="1:20" x14ac:dyDescent="0.3">
      <c r="A4">
        <v>1</v>
      </c>
      <c r="B4" s="7" t="str">
        <f ca="1">IF(D4=D3,B3,A4&amp;IF(AND(D4=D5,D5&lt;&gt;D3,NOT(ISBLANK(D5))),"=",""))</f>
        <v>1</v>
      </c>
      <c r="C4" t="str">
        <f ca="1">INDEX(Scores!A:H,MATCH(E4,Scores!F:F,0),2)</f>
        <v>Paul</v>
      </c>
      <c r="D4" s="7">
        <f ca="1">INDEX(Scores!A:H,MATCH(E4,Scores!F:F,0),3)</f>
        <v>36</v>
      </c>
      <c r="E4">
        <f ca="1">LARGE(Scores!$F$4:$F$19,A4)</f>
        <v>36.036090999999999</v>
      </c>
      <c r="G4" s="7" t="str">
        <f ca="1">IF(I4=I3,G3,A4&amp;IF(AND(I4=I5,I5&lt;&gt;I3,NOT(ISBLANK(I5))),"=",""))</f>
        <v>1</v>
      </c>
      <c r="H4" t="str">
        <f ca="1">INDEX(Scores!O:V,MATCH(J4,Scores!T:T,0),2)</f>
        <v>The Green Jackets</v>
      </c>
      <c r="I4" s="7">
        <f ca="1">INDEX(Scores!O:V,MATCH(J4,Scores!T:T,0),3)</f>
        <v>41</v>
      </c>
      <c r="J4">
        <f ca="1">LARGE(Scores!$T$4:$T$11,A4)</f>
        <v>41.000096999999997</v>
      </c>
      <c r="L4" s="7" t="str">
        <f ca="1">IF(N4=N3,L3,A4&amp;IF(AND(N4=N5,N5&lt;&gt;N3,NOT(ISBLANK(N5))),"=",""))</f>
        <v>1</v>
      </c>
      <c r="M4" t="str">
        <f ca="1">INDEX(Scores!X:AE,MATCH(O4,Scores!AC:AC,0),2)</f>
        <v>Europe</v>
      </c>
      <c r="N4" s="7">
        <f ca="1">INDEX(Scores!X:AE,MATCH(O4,Scores!AC:AC,0),3)</f>
        <v>4</v>
      </c>
      <c r="O4">
        <f ca="1">LARGE(Scores!$AC$4:$AC$5,A4)</f>
        <v>4.0000980000000004</v>
      </c>
      <c r="Q4" s="7" t="str">
        <f ca="1">IF(S4=S3,Q3,$A4&amp;IF(AND(S4=S5,S5&lt;&gt;S3,NOT(ISBLANK(S5))),"=",""))</f>
        <v>1=</v>
      </c>
      <c r="R4" t="str">
        <f ca="1">INDEX(Scores!$AG:$AJ,MATCH($T4,Scores!$AJ:$AJ,0),2)</f>
        <v>New Eltham Nadgers</v>
      </c>
      <c r="S4" s="51">
        <f ca="1">INDEX(Scores!$AG:$AJ,MATCH($T4,Scores!$AJ:$AJ,0),3)</f>
        <v>0</v>
      </c>
      <c r="T4">
        <f ca="1">LARGE(Scores!$AJ$4:$AJ$19,$A4)</f>
        <v>9.8999999999999994E-5</v>
      </c>
    </row>
    <row r="5" spans="1:20" x14ac:dyDescent="0.3">
      <c r="A5">
        <v>2</v>
      </c>
      <c r="B5" s="7" t="str">
        <f t="shared" ref="B5:B19" ca="1" si="0">IF(D5=D4,B4,A5&amp;IF(AND(D5=D6,D6&lt;&gt;D4,NOT(ISBLANK(D6))),"=",""))</f>
        <v>2</v>
      </c>
      <c r="C5" t="str">
        <f ca="1">INDEX(Scores!A:H,MATCH(E5,Scores!F:F,0),2)</f>
        <v>Aaron</v>
      </c>
      <c r="D5" s="7">
        <f ca="1">INDEX(Scores!A:H,MATCH(E5,Scores!F:F,0),3)</f>
        <v>33</v>
      </c>
      <c r="E5">
        <f ca="1">LARGE(Scores!$F$4:$F$19,A5)</f>
        <v>33.032086999999997</v>
      </c>
      <c r="G5" s="7" t="str">
        <f t="shared" ref="G5:G11" ca="1" si="1">IF(I5=I4,G4,A5&amp;IF(AND(I5=I6,I6&lt;&gt;I4,NOT(ISBLANK(I6))),"=",""))</f>
        <v>2</v>
      </c>
      <c r="H5" t="str">
        <f ca="1">INDEX(Scores!O:V,MATCH(J5,Scores!T:T,0),2)</f>
        <v>Two Hookers</v>
      </c>
      <c r="I5" s="7">
        <f ca="1">INDEX(Scores!O:V,MATCH(J5,Scores!T:T,0),3)</f>
        <v>40</v>
      </c>
      <c r="J5">
        <f ca="1">LARGE(Scores!$T$4:$T$11,A5)</f>
        <v>40.000093</v>
      </c>
      <c r="L5" s="7" t="str">
        <f ca="1">IF(N5=N4,L4,A5&amp;IF(AND(N5=N6,N6&lt;&gt;N4,NOT(ISBLANK(N6))),"=",""))</f>
        <v>2</v>
      </c>
      <c r="M5" t="str">
        <f ca="1">INDEX(Scores!X:AE,MATCH(O5,Scores!AC:AC,0),2)</f>
        <v>USA</v>
      </c>
      <c r="N5" s="7">
        <f ca="1">INDEX(Scores!X:AE,MATCH(O5,Scores!AC:AC,0),3)</f>
        <v>0</v>
      </c>
      <c r="O5">
        <f ca="1">LARGE(Scores!$AC$4:$AC$5,A5)</f>
        <v>9.8999999999999994E-5</v>
      </c>
      <c r="Q5" s="7" t="str">
        <f t="shared" ref="Q5:Q11" ca="1" si="2">IF(S5=S4,Q4,$A5&amp;IF(AND(S5=S6,S6&lt;&gt;S4,NOT(ISBLANK(S6))),"=",""))</f>
        <v>1=</v>
      </c>
      <c r="R5" t="str">
        <f ca="1">INDEX(Scores!$AG:$AJ,MATCH($T5,Scores!$AJ:$AJ,0),2)</f>
        <v>PuttGPT</v>
      </c>
      <c r="S5" s="51">
        <f ca="1">INDEX(Scores!$AG:$AJ,MATCH($T5,Scores!$AJ:$AJ,0),3)</f>
        <v>0</v>
      </c>
      <c r="T5">
        <f ca="1">LARGE(Scores!$AJ$4:$AJ$19,$A5)</f>
        <v>9.7999999999999997E-5</v>
      </c>
    </row>
    <row r="6" spans="1:20" x14ac:dyDescent="0.3">
      <c r="A6">
        <v>3</v>
      </c>
      <c r="B6" s="7" t="str">
        <f t="shared" ca="1" si="0"/>
        <v>3</v>
      </c>
      <c r="C6" t="str">
        <f ca="1">INDEX(Scores!A:H,MATCH(E6,Scores!F:F,0),2)</f>
        <v>Stewart</v>
      </c>
      <c r="D6" s="7">
        <f ca="1">INDEX(Scores!A:H,MATCH(E6,Scores!F:F,0),3)</f>
        <v>30</v>
      </c>
      <c r="E6">
        <f ca="1">LARGE(Scores!$F$4:$F$19,A6)</f>
        <v>30.030086000000001</v>
      </c>
      <c r="G6" s="7" t="str">
        <f t="shared" ca="1" si="1"/>
        <v>3</v>
      </c>
      <c r="H6" t="str">
        <f ca="1">INDEX(Scores!O:V,MATCH(J6,Scores!T:T,0),2)</f>
        <v>The Lamb Shanks</v>
      </c>
      <c r="I6" s="7">
        <f ca="1">INDEX(Scores!O:V,MATCH(J6,Scores!T:T,0),3)</f>
        <v>39</v>
      </c>
      <c r="J6">
        <f ca="1">LARGE(Scores!$T$4:$T$11,A6)</f>
        <v>39.000095000000002</v>
      </c>
      <c r="Q6" s="7" t="str">
        <f t="shared" ca="1" si="2"/>
        <v>1=</v>
      </c>
      <c r="R6" t="str">
        <f ca="1">INDEX(Scores!$AG:$AJ,MATCH($T6,Scores!$AJ:$AJ,0),2)</f>
        <v>The Green Jackets</v>
      </c>
      <c r="S6" s="51">
        <f ca="1">INDEX(Scores!$AG:$AJ,MATCH($T6,Scores!$AJ:$AJ,0),3)</f>
        <v>0</v>
      </c>
      <c r="T6">
        <f ca="1">LARGE(Scores!$AJ$4:$AJ$19,$A6)</f>
        <v>9.7E-5</v>
      </c>
    </row>
    <row r="7" spans="1:20" x14ac:dyDescent="0.3">
      <c r="A7">
        <v>4</v>
      </c>
      <c r="B7" s="7" t="str">
        <f t="shared" ca="1" si="0"/>
        <v>4</v>
      </c>
      <c r="C7" t="str">
        <f ca="1">INDEX(Scores!A:H,MATCH(E7,Scores!F:F,0),2)</f>
        <v>Dermot</v>
      </c>
      <c r="D7" s="7">
        <f ca="1">INDEX(Scores!A:H,MATCH(E7,Scores!F:F,0),3)</f>
        <v>29</v>
      </c>
      <c r="E7">
        <f ca="1">LARGE(Scores!$F$4:$F$19,A7)</f>
        <v>29.028089999999999</v>
      </c>
      <c r="G7" s="7" t="str">
        <f t="shared" ca="1" si="1"/>
        <v>4=</v>
      </c>
      <c r="H7" t="str">
        <f ca="1">INDEX(Scores!O:V,MATCH(J7,Scores!T:T,0),2)</f>
        <v>PuttGPT</v>
      </c>
      <c r="I7" s="7">
        <f ca="1">INDEX(Scores!O:V,MATCH(J7,Scores!T:T,0),3)</f>
        <v>38</v>
      </c>
      <c r="J7">
        <f ca="1">LARGE(Scores!$T$4:$T$11,A7)</f>
        <v>38.000098000000001</v>
      </c>
      <c r="Q7" s="7" t="str">
        <f t="shared" ca="1" si="2"/>
        <v>1=</v>
      </c>
      <c r="R7" t="str">
        <f ca="1">INDEX(Scores!$AG:$AJ,MATCH($T7,Scores!$AJ:$AJ,0),2)</f>
        <v>The Double D's</v>
      </c>
      <c r="S7" s="51">
        <f ca="1">INDEX(Scores!$AG:$AJ,MATCH($T7,Scores!$AJ:$AJ,0),3)</f>
        <v>0</v>
      </c>
      <c r="T7">
        <f ca="1">LARGE(Scores!$AJ$4:$AJ$19,$A7)</f>
        <v>9.6000000000000002E-5</v>
      </c>
    </row>
    <row r="8" spans="1:20" x14ac:dyDescent="0.3">
      <c r="A8">
        <v>5</v>
      </c>
      <c r="B8" s="7" t="str">
        <f t="shared" ca="1" si="0"/>
        <v>5=</v>
      </c>
      <c r="C8" t="str">
        <f ca="1">INDEX(Scores!A:H,MATCH(E8,Scores!F:F,0),2)</f>
        <v>Phil</v>
      </c>
      <c r="D8" s="7">
        <f ca="1">INDEX(Scores!A:H,MATCH(E8,Scores!F:F,0),3)</f>
        <v>28</v>
      </c>
      <c r="E8">
        <f ca="1">LARGE(Scores!$F$4:$F$19,A8)</f>
        <v>28.028093999999999</v>
      </c>
      <c r="G8" s="7" t="str">
        <f t="shared" ca="1" si="1"/>
        <v>4=</v>
      </c>
      <c r="H8" t="str">
        <f ca="1">INDEX(Scores!O:V,MATCH(J8,Scores!T:T,0),2)</f>
        <v>The Double D's</v>
      </c>
      <c r="I8" s="7">
        <f ca="1">INDEX(Scores!O:V,MATCH(J8,Scores!T:T,0),3)</f>
        <v>38</v>
      </c>
      <c r="J8">
        <f ca="1">LARGE(Scores!$T$4:$T$11,A8)</f>
        <v>38.000095999999999</v>
      </c>
      <c r="Q8" s="7" t="str">
        <f t="shared" ca="1" si="2"/>
        <v>1=</v>
      </c>
      <c r="R8" t="str">
        <f ca="1">INDEX(Scores!$AG:$AJ,MATCH($T8,Scores!$AJ:$AJ,0),2)</f>
        <v>The Lamb Shanks</v>
      </c>
      <c r="S8" s="51">
        <f ca="1">INDEX(Scores!$AG:$AJ,MATCH($T8,Scores!$AJ:$AJ,0),3)</f>
        <v>0</v>
      </c>
      <c r="T8">
        <f ca="1">LARGE(Scores!$AJ$4:$AJ$19,$A8)</f>
        <v>9.5000000000000005E-5</v>
      </c>
    </row>
    <row r="9" spans="1:20" x14ac:dyDescent="0.3">
      <c r="A9">
        <v>6</v>
      </c>
      <c r="B9" s="7" t="str">
        <f t="shared" ca="1" si="0"/>
        <v>5=</v>
      </c>
      <c r="C9" t="str">
        <f ca="1">INDEX(Scores!A:H,MATCH(E9,Scores!F:F,0),2)</f>
        <v>Rich B</v>
      </c>
      <c r="D9" s="7">
        <f ca="1">INDEX(Scores!A:H,MATCH(E9,Scores!F:F,0),3)</f>
        <v>28</v>
      </c>
      <c r="E9">
        <f ca="1">LARGE(Scores!$F$4:$F$19,A9)</f>
        <v>28.020098000000001</v>
      </c>
      <c r="G9" s="7" t="str">
        <f t="shared" ca="1" si="1"/>
        <v>6</v>
      </c>
      <c r="H9" t="str">
        <f ca="1">INDEX(Scores!O:V,MATCH(J9,Scores!T:T,0),2)</f>
        <v>Dulverton Dickheads</v>
      </c>
      <c r="I9" s="7">
        <f ca="1">INDEX(Scores!O:V,MATCH(J9,Scores!T:T,0),3)</f>
        <v>36</v>
      </c>
      <c r="J9">
        <f ca="1">LARGE(Scores!$T$4:$T$11,A9)</f>
        <v>36.000093999999997</v>
      </c>
      <c r="Q9" s="7" t="str">
        <f t="shared" ca="1" si="2"/>
        <v>1=</v>
      </c>
      <c r="R9" t="str">
        <f ca="1">INDEX(Scores!$AG:$AJ,MATCH($T9,Scores!$AJ:$AJ,0),2)</f>
        <v>Dulverton Dickheads</v>
      </c>
      <c r="S9" s="51">
        <f ca="1">INDEX(Scores!$AG:$AJ,MATCH($T9,Scores!$AJ:$AJ,0),3)</f>
        <v>0</v>
      </c>
      <c r="T9">
        <f ca="1">LARGE(Scores!$AJ$4:$AJ$19,$A9)</f>
        <v>9.3999999999999994E-5</v>
      </c>
    </row>
    <row r="10" spans="1:20" x14ac:dyDescent="0.3">
      <c r="A10">
        <v>7</v>
      </c>
      <c r="B10" s="7" t="str">
        <f t="shared" ca="1" si="0"/>
        <v>7=</v>
      </c>
      <c r="C10" t="str">
        <f ca="1">INDEX(Scores!A:H,MATCH(E10,Scores!F:F,0),2)</f>
        <v>Rich M</v>
      </c>
      <c r="D10" s="7">
        <f ca="1">INDEX(Scores!A:H,MATCH(E10,Scores!F:F,0),3)</f>
        <v>26</v>
      </c>
      <c r="E10">
        <f ca="1">LARGE(Scores!$F$4:$F$19,A10)</f>
        <v>26.026091999999998</v>
      </c>
      <c r="G10" s="7" t="str">
        <f t="shared" ca="1" si="1"/>
        <v>7</v>
      </c>
      <c r="H10" t="str">
        <f ca="1">INDEX(Scores!O:V,MATCH(J10,Scores!T:T,0),2)</f>
        <v>New Eltham Nadgers</v>
      </c>
      <c r="I10" s="7">
        <f ca="1">INDEX(Scores!O:V,MATCH(J10,Scores!T:T,0),3)</f>
        <v>34</v>
      </c>
      <c r="J10">
        <f ca="1">LARGE(Scores!$T$4:$T$11,A10)</f>
        <v>34.000098999999999</v>
      </c>
      <c r="Q10" s="7" t="str">
        <f t="shared" ca="1" si="2"/>
        <v>1=</v>
      </c>
      <c r="R10" t="str">
        <f ca="1">INDEX(Scores!$AG:$AJ,MATCH($T10,Scores!$AJ:$AJ,0),2)</f>
        <v>Two Hookers</v>
      </c>
      <c r="S10" s="51">
        <f ca="1">INDEX(Scores!$AG:$AJ,MATCH($T10,Scores!$AJ:$AJ,0),3)</f>
        <v>0</v>
      </c>
      <c r="T10">
        <f ca="1">LARGE(Scores!$AJ$4:$AJ$19,$A10)</f>
        <v>9.2999999999999997E-5</v>
      </c>
    </row>
    <row r="11" spans="1:20" x14ac:dyDescent="0.3">
      <c r="A11">
        <v>8</v>
      </c>
      <c r="B11" s="7" t="str">
        <f t="shared" ca="1" si="0"/>
        <v>7=</v>
      </c>
      <c r="C11" t="str">
        <f ca="1">INDEX(Scores!A:H,MATCH(E11,Scores!F:F,0),2)</f>
        <v>Casper</v>
      </c>
      <c r="D11" s="7">
        <f ca="1">INDEX(Scores!A:H,MATCH(E11,Scores!F:F,0),3)</f>
        <v>26</v>
      </c>
      <c r="E11">
        <f ca="1">LARGE(Scores!$F$4:$F$19,A11)</f>
        <v>26.021084999999999</v>
      </c>
      <c r="G11" s="7" t="str">
        <f t="shared" ca="1" si="1"/>
        <v>8</v>
      </c>
      <c r="H11" t="str">
        <f ca="1">INDEX(Scores!O:V,MATCH(J11,Scores!T:T,0),2)</f>
        <v>The Ghoulfers</v>
      </c>
      <c r="I11" s="7">
        <f ca="1">INDEX(Scores!O:V,MATCH(J11,Scores!T:T,0),3)</f>
        <v>33</v>
      </c>
      <c r="J11">
        <f ca="1">LARGE(Scores!$T$4:$T$11,A11)</f>
        <v>33.000092000000002</v>
      </c>
      <c r="Q11" s="7" t="str">
        <f t="shared" ca="1" si="2"/>
        <v>1=</v>
      </c>
      <c r="R11" t="str">
        <f ca="1">INDEX(Scores!$AG:$AJ,MATCH($T11,Scores!$AJ:$AJ,0),2)</f>
        <v>The Ghoulfers</v>
      </c>
      <c r="S11" s="51">
        <f ca="1">INDEX(Scores!$AG:$AJ,MATCH($T11,Scores!$AJ:$AJ,0),3)</f>
        <v>0</v>
      </c>
      <c r="T11">
        <f ca="1">LARGE(Scores!$AJ$4:$AJ$19,$A11)</f>
        <v>9.2E-5</v>
      </c>
    </row>
    <row r="12" spans="1:20" x14ac:dyDescent="0.3">
      <c r="A12">
        <v>9</v>
      </c>
      <c r="B12" s="7" t="str">
        <f t="shared" ca="1" si="0"/>
        <v>7=</v>
      </c>
      <c r="C12" t="str">
        <f ca="1">INDEX(Scores!A:H,MATCH(E12,Scores!F:F,0),2)</f>
        <v>Cormac</v>
      </c>
      <c r="D12" s="7">
        <f ca="1">INDEX(Scores!A:H,MATCH(E12,Scores!F:F,0),3)</f>
        <v>26</v>
      </c>
      <c r="E12">
        <f ca="1">LARGE(Scores!$F$4:$F$19,A12)</f>
        <v>26.018089</v>
      </c>
      <c r="Q12" s="7"/>
    </row>
    <row r="13" spans="1:20" x14ac:dyDescent="0.3">
      <c r="A13">
        <v>10</v>
      </c>
      <c r="B13" s="7" t="str">
        <f t="shared" ca="1" si="0"/>
        <v>10=</v>
      </c>
      <c r="C13" t="str">
        <f ca="1">INDEX(Scores!A:H,MATCH(E13,Scores!F:F,0),2)</f>
        <v>Steve</v>
      </c>
      <c r="D13" s="7">
        <f ca="1">INDEX(Scores!A:H,MATCH(E13,Scores!F:F,0),3)</f>
        <v>25</v>
      </c>
      <c r="E13">
        <f ca="1">LARGE(Scores!$F$4:$F$19,A13)</f>
        <v>25.022098999999997</v>
      </c>
      <c r="Q13" s="7"/>
    </row>
    <row r="14" spans="1:20" x14ac:dyDescent="0.3">
      <c r="A14">
        <v>11</v>
      </c>
      <c r="B14" s="7" t="str">
        <f t="shared" ca="1" si="0"/>
        <v>10=</v>
      </c>
      <c r="C14" t="str">
        <f ca="1">INDEX(Scores!A:H,MATCH(E14,Scores!F:F,0),2)</f>
        <v>Tom</v>
      </c>
      <c r="D14" s="7">
        <f ca="1">INDEX(Scores!A:H,MATCH(E14,Scores!F:F,0),3)</f>
        <v>25</v>
      </c>
      <c r="E14">
        <f ca="1">LARGE(Scores!$F$4:$F$19,A14)</f>
        <v>25.022092999999998</v>
      </c>
      <c r="Q14" s="7"/>
    </row>
    <row r="15" spans="1:20" x14ac:dyDescent="0.3">
      <c r="A15">
        <v>12</v>
      </c>
      <c r="B15" s="7" t="str">
        <f t="shared" ca="1" si="0"/>
        <v>10=</v>
      </c>
      <c r="C15" t="str">
        <f ca="1">INDEX(Scores!A:H,MATCH(E15,Scores!F:F,0),2)</f>
        <v>Alan</v>
      </c>
      <c r="D15" s="7">
        <f ca="1">INDEX(Scores!A:H,MATCH(E15,Scores!F:F,0),3)</f>
        <v>25</v>
      </c>
      <c r="E15">
        <f ca="1">LARGE(Scores!$F$4:$F$19,A15)</f>
        <v>25.021088000000002</v>
      </c>
      <c r="Q15" s="7"/>
    </row>
    <row r="16" spans="1:20" x14ac:dyDescent="0.3">
      <c r="A16">
        <v>13</v>
      </c>
      <c r="B16" s="7" t="str">
        <f t="shared" ca="1" si="0"/>
        <v>13</v>
      </c>
      <c r="C16" t="str">
        <f ca="1">INDEX(Scores!A:H,MATCH(E16,Scores!F:F,0),2)</f>
        <v>Jeff</v>
      </c>
      <c r="D16" s="7">
        <f ca="1">INDEX(Scores!A:H,MATCH(E16,Scores!F:F,0),3)</f>
        <v>23</v>
      </c>
      <c r="E16">
        <f ca="1">LARGE(Scores!$F$4:$F$19,A16)</f>
        <v>23.023095999999999</v>
      </c>
      <c r="Q16" s="7"/>
    </row>
    <row r="17" spans="1:17" x14ac:dyDescent="0.3">
      <c r="A17">
        <v>14</v>
      </c>
      <c r="B17" s="7" t="str">
        <f t="shared" ca="1" si="0"/>
        <v>14=</v>
      </c>
      <c r="C17" t="str">
        <f ca="1">INDEX(Scores!A:H,MATCH(E17,Scores!F:F,0),2)</f>
        <v>Neil</v>
      </c>
      <c r="D17" s="7">
        <f ca="1">INDEX(Scores!A:H,MATCH(E17,Scores!F:F,0),3)</f>
        <v>21</v>
      </c>
      <c r="E17">
        <f ca="1">LARGE(Scores!$F$4:$F$19,A17)</f>
        <v>21.016096999999998</v>
      </c>
      <c r="Q17" s="7"/>
    </row>
    <row r="18" spans="1:17" x14ac:dyDescent="0.3">
      <c r="A18">
        <v>15</v>
      </c>
      <c r="B18" s="7" t="str">
        <f t="shared" ca="1" si="0"/>
        <v>14=</v>
      </c>
      <c r="C18" t="str">
        <f ca="1">INDEX(Scores!A:H,MATCH(E18,Scores!F:F,0),2)</f>
        <v>Slimer</v>
      </c>
      <c r="D18" s="7">
        <f ca="1">INDEX(Scores!A:H,MATCH(E18,Scores!F:F,0),3)</f>
        <v>21</v>
      </c>
      <c r="E18">
        <f ca="1">LARGE(Scores!$F$4:$F$19,A18)</f>
        <v>21.015084000000002</v>
      </c>
      <c r="Q18" s="7"/>
    </row>
    <row r="19" spans="1:17" x14ac:dyDescent="0.3">
      <c r="A19">
        <v>16</v>
      </c>
      <c r="B19" s="7" t="str">
        <f t="shared" ca="1" si="0"/>
        <v>16</v>
      </c>
      <c r="C19" t="str">
        <f ca="1">INDEX(Scores!A:H,MATCH(E19,Scores!F:F,0),2)</f>
        <v>Derek</v>
      </c>
      <c r="D19" s="7">
        <f ca="1">INDEX(Scores!A:H,MATCH(E19,Scores!F:F,0),3)</f>
        <v>19</v>
      </c>
      <c r="E19">
        <f ca="1">LARGE(Scores!$F$4:$F$19,A19)</f>
        <v>19.007095000000003</v>
      </c>
      <c r="Q19" s="7"/>
    </row>
  </sheetData>
  <sheetProtection sheet="1" objects="1" scenarios="1"/>
  <mergeCells count="4">
    <mergeCell ref="B1:E1"/>
    <mergeCell ref="G1:J1"/>
    <mergeCell ref="L1:O1"/>
    <mergeCell ref="Q1:T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5">
    <tabColor theme="6" tint="-0.249977111117893"/>
  </sheetPr>
  <dimension ref="A1:S19"/>
  <sheetViews>
    <sheetView tabSelected="1" topLeftCell="B1" zoomScale="90" workbookViewId="0">
      <pane ySplit="3" topLeftCell="A4" activePane="bottomLeft" state="frozen"/>
      <selection activeCell="B2" sqref="B2:B3"/>
      <selection pane="bottomLeft" activeCell="F15" sqref="F15"/>
    </sheetView>
  </sheetViews>
  <sheetFormatPr defaultColWidth="9.109375" defaultRowHeight="14.4" x14ac:dyDescent="0.3"/>
  <cols>
    <col min="1" max="1" width="13.6640625" hidden="1" customWidth="1"/>
    <col min="2" max="2" width="9.109375" style="7"/>
    <col min="3" max="3" width="13.33203125" customWidth="1"/>
    <col min="4" max="4" width="9.109375" style="7"/>
    <col min="5" max="5" width="11.44140625" hidden="1" customWidth="1"/>
    <col min="7" max="7" width="9.109375" style="7"/>
    <col min="8" max="8" width="25.6640625" customWidth="1"/>
    <col min="9" max="9" width="9.109375" style="7"/>
    <col min="10" max="10" width="11.44140625" hidden="1" customWidth="1"/>
    <col min="12" max="12" width="9.109375" style="7"/>
    <col min="13" max="13" width="16.88671875" customWidth="1"/>
    <col min="14" max="14" width="9.109375" style="7"/>
    <col min="15" max="15" width="11.44140625" hidden="1" customWidth="1"/>
    <col min="17" max="17" width="9.109375" style="7"/>
    <col min="18" max="18" width="17.33203125" customWidth="1"/>
    <col min="19" max="19" width="9.109375" style="7"/>
  </cols>
  <sheetData>
    <row r="1" spans="1:15" x14ac:dyDescent="0.3">
      <c r="B1" s="210" t="s">
        <v>18</v>
      </c>
      <c r="C1" s="210"/>
      <c r="D1" s="210"/>
      <c r="E1" s="210"/>
      <c r="G1" s="210" t="s">
        <v>21</v>
      </c>
      <c r="H1" s="210"/>
      <c r="I1" s="210"/>
      <c r="J1" s="210"/>
      <c r="L1" s="210" t="s">
        <v>23</v>
      </c>
      <c r="M1" s="210"/>
      <c r="N1" s="210"/>
      <c r="O1" s="210"/>
    </row>
    <row r="3" spans="1:15" s="7" customFormat="1" x14ac:dyDescent="0.3">
      <c r="A3" s="7" t="s">
        <v>65</v>
      </c>
      <c r="B3" s="45" t="s">
        <v>20</v>
      </c>
      <c r="C3" s="45" t="s">
        <v>19</v>
      </c>
      <c r="D3" s="45" t="s">
        <v>17</v>
      </c>
      <c r="E3" s="45" t="s">
        <v>60</v>
      </c>
      <c r="G3" s="45" t="s">
        <v>20</v>
      </c>
      <c r="H3" s="45" t="s">
        <v>22</v>
      </c>
      <c r="I3" s="45" t="s">
        <v>17</v>
      </c>
      <c r="J3" s="45" t="s">
        <v>60</v>
      </c>
      <c r="L3" s="45" t="s">
        <v>20</v>
      </c>
      <c r="M3" s="45" t="s">
        <v>24</v>
      </c>
      <c r="N3" s="45" t="s">
        <v>17</v>
      </c>
      <c r="O3" s="45" t="s">
        <v>60</v>
      </c>
    </row>
    <row r="4" spans="1:15" x14ac:dyDescent="0.3">
      <c r="A4">
        <v>1</v>
      </c>
      <c r="B4" s="7" t="str">
        <f ca="1">IF(D4=D3,B3,A4&amp;IF(AND(D4=D5,D5&lt;&gt;D3,NOT(ISBLANK(D5))),"=",""))</f>
        <v>1</v>
      </c>
      <c r="C4" t="str">
        <f ca="1">INDEX(Scores!A:H,MATCH(E4,Scores!G:G,0),2)</f>
        <v>Phil</v>
      </c>
      <c r="D4" s="7">
        <f ca="1">INDEX(Scores!A:H,MATCH(E4,Scores!G:G,0),4)</f>
        <v>35</v>
      </c>
      <c r="E4">
        <f ca="1">LARGE(Scores!$G$4:$G$19,A4)</f>
        <v>35.035093999999994</v>
      </c>
      <c r="G4" s="7" t="str">
        <f ca="1">IF(I4=I3,G3,A4&amp;IF(AND(I4=I5,I5&lt;&gt;I3,NOT(ISBLANK(I5))),"=",""))</f>
        <v>1=</v>
      </c>
      <c r="H4" t="str">
        <f ca="1">INDEX(Scores!O:V,MATCH(J4,Scores!U:U,0),2)</f>
        <v>PuttGPT</v>
      </c>
      <c r="I4" s="7">
        <f ca="1">INDEX(Scores!O:V,MATCH(J4,Scores!U:U,0),4)</f>
        <v>41</v>
      </c>
      <c r="J4">
        <f ca="1">LARGE(Scores!$U$4:$U$11,A4)</f>
        <v>41.000098000000001</v>
      </c>
      <c r="L4" s="7" t="str">
        <f ca="1">IF(N4=N3,L3,A4&amp;IF(AND(N4=N5,N5&lt;&gt;N3,NOT(ISBLANK(N5))),"=",""))</f>
        <v>1</v>
      </c>
      <c r="M4" t="str">
        <f ca="1">INDEX(Scores!X:AE,MATCH(O4,Scores!AD:AD,0),2)</f>
        <v>Europe</v>
      </c>
      <c r="N4" s="7">
        <f ca="1">INDEX(Scores!X:AE,MATCH(O4,Scores!AD:AD,0),4)</f>
        <v>5</v>
      </c>
      <c r="O4">
        <f ca="1">LARGE(Scores!$AD$4:$AD$5,A4)</f>
        <v>5.0000980000000004</v>
      </c>
    </row>
    <row r="5" spans="1:15" x14ac:dyDescent="0.3">
      <c r="A5">
        <v>2</v>
      </c>
      <c r="B5" s="7" t="str">
        <f t="shared" ref="B5:B19" ca="1" si="0">IF(D5=D4,B4,A5&amp;IF(AND(D5=D6,D6&lt;&gt;D4,NOT(ISBLANK(D6))),"=",""))</f>
        <v>2</v>
      </c>
      <c r="C5" t="str">
        <f ca="1">INDEX(Scores!A:H,MATCH(E5,Scores!G:G,0),2)</f>
        <v>Rich M</v>
      </c>
      <c r="D5" s="7">
        <f ca="1">INDEX(Scores!A:H,MATCH(E5,Scores!G:G,0),4)</f>
        <v>34</v>
      </c>
      <c r="E5">
        <f ca="1">LARGE(Scores!$G$4:$G$19,A5)</f>
        <v>34.034092000000001</v>
      </c>
      <c r="G5" s="7" t="str">
        <f t="shared" ref="G5:G11" ca="1" si="1">IF(I5=I4,G4,A5&amp;IF(AND(I5=I6,I6&lt;&gt;I4,NOT(ISBLANK(I6))),"=",""))</f>
        <v>1=</v>
      </c>
      <c r="H5" t="str">
        <f ca="1">INDEX(Scores!O:V,MATCH(J5,Scores!U:U,0),2)</f>
        <v>Dulverton Dickheads</v>
      </c>
      <c r="I5" s="7">
        <f ca="1">INDEX(Scores!O:V,MATCH(J5,Scores!U:U,0),4)</f>
        <v>41</v>
      </c>
      <c r="J5">
        <f ca="1">LARGE(Scores!$U$4:$U$11,A5)</f>
        <v>41.000093999999997</v>
      </c>
      <c r="L5" s="7" t="str">
        <f ca="1">IF(N5=N4,L4,A5&amp;IF(AND(N5=N6,N6&lt;&gt;N4,NOT(ISBLANK(N6))),"=",""))</f>
        <v>2</v>
      </c>
      <c r="M5" t="str">
        <f ca="1">INDEX(Scores!X:AE,MATCH(O5,Scores!AD:AD,0),2)</f>
        <v>USA</v>
      </c>
      <c r="N5" s="7">
        <f ca="1">INDEX(Scores!X:AE,MATCH(O5,Scores!AD:AD,0),4)</f>
        <v>2</v>
      </c>
      <c r="O5">
        <f ca="1">LARGE(Scores!$AD$4:$AD$5,A5)</f>
        <v>2.0000990000000001</v>
      </c>
    </row>
    <row r="6" spans="1:15" x14ac:dyDescent="0.3">
      <c r="A6">
        <v>3</v>
      </c>
      <c r="B6" s="7" t="str">
        <f t="shared" ca="1" si="0"/>
        <v>3</v>
      </c>
      <c r="C6" t="str">
        <f ca="1">INDEX(Scores!A:H,MATCH(E6,Scores!G:G,0),2)</f>
        <v>Neil</v>
      </c>
      <c r="D6" s="7">
        <f ca="1">INDEX(Scores!A:H,MATCH(E6,Scores!G:G,0),4)</f>
        <v>33</v>
      </c>
      <c r="E6">
        <f ca="1">LARGE(Scores!$G$4:$G$19,A6)</f>
        <v>33.032096999999993</v>
      </c>
      <c r="G6" s="7" t="str">
        <f t="shared" ca="1" si="1"/>
        <v>3=</v>
      </c>
      <c r="H6" t="str">
        <f ca="1">INDEX(Scores!O:V,MATCH(J6,Scores!U:U,0),2)</f>
        <v>New Eltham Nadgers</v>
      </c>
      <c r="I6" s="7">
        <f ca="1">INDEX(Scores!O:V,MATCH(J6,Scores!U:U,0),4)</f>
        <v>39</v>
      </c>
      <c r="J6">
        <f ca="1">LARGE(Scores!$U$4:$U$11,A6)</f>
        <v>39.000098999999999</v>
      </c>
    </row>
    <row r="7" spans="1:15" x14ac:dyDescent="0.3">
      <c r="A7">
        <v>4</v>
      </c>
      <c r="B7" s="7" t="str">
        <f t="shared" ca="1" si="0"/>
        <v>4=</v>
      </c>
      <c r="C7" t="str">
        <f ca="1">INDEX(Scores!A:H,MATCH(E7,Scores!G:G,0),2)</f>
        <v>Aaron</v>
      </c>
      <c r="D7" s="7">
        <f ca="1">INDEX(Scores!A:H,MATCH(E7,Scores!G:G,0),4)</f>
        <v>31</v>
      </c>
      <c r="E7">
        <f ca="1">LARGE(Scores!$G$4:$G$19,A7)</f>
        <v>31.029087000000001</v>
      </c>
      <c r="G7" s="7" t="str">
        <f t="shared" ca="1" si="1"/>
        <v>3=</v>
      </c>
      <c r="H7" t="str">
        <f ca="1">INDEX(Scores!O:V,MATCH(J7,Scores!U:U,0),2)</f>
        <v>The Double D's</v>
      </c>
      <c r="I7" s="7">
        <f ca="1">INDEX(Scores!O:V,MATCH(J7,Scores!U:U,0),4)</f>
        <v>39</v>
      </c>
      <c r="J7">
        <f ca="1">LARGE(Scores!$U$4:$U$11,A7)</f>
        <v>39.000095999999999</v>
      </c>
    </row>
    <row r="8" spans="1:15" x14ac:dyDescent="0.3">
      <c r="A8">
        <v>5</v>
      </c>
      <c r="B8" s="7" t="str">
        <f t="shared" ca="1" si="0"/>
        <v>4=</v>
      </c>
      <c r="C8" t="str">
        <f ca="1">INDEX(Scores!A:H,MATCH(E8,Scores!G:G,0),2)</f>
        <v>Cormac</v>
      </c>
      <c r="D8" s="7">
        <f ca="1">INDEX(Scores!A:H,MATCH(E8,Scores!G:G,0),4)</f>
        <v>31</v>
      </c>
      <c r="E8">
        <f ca="1">LARGE(Scores!$G$4:$G$19,A8)</f>
        <v>31.019088999999997</v>
      </c>
      <c r="G8" s="7" t="str">
        <f t="shared" ca="1" si="1"/>
        <v>3=</v>
      </c>
      <c r="H8" t="str">
        <f ca="1">INDEX(Scores!O:V,MATCH(J8,Scores!U:U,0),2)</f>
        <v>The Lamb Shanks</v>
      </c>
      <c r="I8" s="7">
        <f ca="1">INDEX(Scores!O:V,MATCH(J8,Scores!U:U,0),4)</f>
        <v>39</v>
      </c>
      <c r="J8">
        <f ca="1">LARGE(Scores!$U$4:$U$11,A8)</f>
        <v>39.000095000000002</v>
      </c>
    </row>
    <row r="9" spans="1:15" x14ac:dyDescent="0.3">
      <c r="A9">
        <v>6</v>
      </c>
      <c r="B9" s="7" t="str">
        <f t="shared" ca="1" si="0"/>
        <v>6=</v>
      </c>
      <c r="C9" t="str">
        <f ca="1">INDEX(Scores!A:H,MATCH(E9,Scores!G:G,0),2)</f>
        <v>Paul</v>
      </c>
      <c r="D9" s="7">
        <f ca="1">INDEX(Scores!A:H,MATCH(E9,Scores!G:G,0),4)</f>
        <v>30</v>
      </c>
      <c r="E9">
        <f ca="1">LARGE(Scores!$G$4:$G$19,A9)</f>
        <v>30.028091</v>
      </c>
      <c r="G9" s="7" t="str">
        <f t="shared" ca="1" si="1"/>
        <v>6</v>
      </c>
      <c r="H9" t="str">
        <f ca="1">INDEX(Scores!O:V,MATCH(J9,Scores!U:U,0),2)</f>
        <v>Two Hookers</v>
      </c>
      <c r="I9" s="7">
        <f ca="1">INDEX(Scores!O:V,MATCH(J9,Scores!U:U,0),4)</f>
        <v>37</v>
      </c>
      <c r="J9">
        <f ca="1">LARGE(Scores!$U$4:$U$11,A9)</f>
        <v>37.000093</v>
      </c>
    </row>
    <row r="10" spans="1:15" x14ac:dyDescent="0.3">
      <c r="A10">
        <v>7</v>
      </c>
      <c r="B10" s="7" t="str">
        <f t="shared" ca="1" si="0"/>
        <v>6=</v>
      </c>
      <c r="C10" t="str">
        <f ca="1">INDEX(Scores!A:H,MATCH(E10,Scores!G:G,0),2)</f>
        <v>Rich B</v>
      </c>
      <c r="D10" s="7">
        <f ca="1">INDEX(Scores!A:H,MATCH(E10,Scores!G:G,0),4)</f>
        <v>30</v>
      </c>
      <c r="E10">
        <f ca="1">LARGE(Scores!$G$4:$G$19,A10)</f>
        <v>30.024098000000002</v>
      </c>
      <c r="G10" s="7" t="str">
        <f t="shared" ca="1" si="1"/>
        <v>7</v>
      </c>
      <c r="H10" t="str">
        <f ca="1">INDEX(Scores!O:V,MATCH(J10,Scores!U:U,0),2)</f>
        <v>The Ghoulfers</v>
      </c>
      <c r="I10" s="7">
        <f ca="1">INDEX(Scores!O:V,MATCH(J10,Scores!U:U,0),4)</f>
        <v>36</v>
      </c>
      <c r="J10">
        <f ca="1">LARGE(Scores!$U$4:$U$11,A10)</f>
        <v>36.000092000000002</v>
      </c>
    </row>
    <row r="11" spans="1:15" x14ac:dyDescent="0.3">
      <c r="A11">
        <v>8</v>
      </c>
      <c r="B11" s="7" t="str">
        <f t="shared" ca="1" si="0"/>
        <v>8</v>
      </c>
      <c r="C11" t="str">
        <f ca="1">INDEX(Scores!A:H,MATCH(E11,Scores!G:G,0),2)</f>
        <v>Casper</v>
      </c>
      <c r="D11" s="7">
        <f ca="1">INDEX(Scores!A:H,MATCH(E11,Scores!G:G,0),4)</f>
        <v>27</v>
      </c>
      <c r="E11">
        <f ca="1">LARGE(Scores!$G$4:$G$19,A11)</f>
        <v>27.027085</v>
      </c>
      <c r="G11" s="7" t="str">
        <f t="shared" ca="1" si="1"/>
        <v>8</v>
      </c>
      <c r="H11" t="str">
        <f ca="1">INDEX(Scores!O:V,MATCH(J11,Scores!U:U,0),2)</f>
        <v>The Green Jackets</v>
      </c>
      <c r="I11" s="7">
        <f ca="1">INDEX(Scores!O:V,MATCH(J11,Scores!U:U,0),4)</f>
        <v>30</v>
      </c>
      <c r="J11">
        <f ca="1">LARGE(Scores!$U$4:$U$11,A11)</f>
        <v>30.000097</v>
      </c>
    </row>
    <row r="12" spans="1:15" x14ac:dyDescent="0.3">
      <c r="A12">
        <v>9</v>
      </c>
      <c r="B12" s="7" t="str">
        <f t="shared" ca="1" si="0"/>
        <v>9=</v>
      </c>
      <c r="C12" t="str">
        <f ca="1">INDEX(Scores!A:H,MATCH(E12,Scores!G:G,0),2)</f>
        <v>Alan</v>
      </c>
      <c r="D12" s="7">
        <f ca="1">INDEX(Scores!A:H,MATCH(E12,Scores!G:G,0),4)</f>
        <v>26</v>
      </c>
      <c r="E12">
        <f ca="1">LARGE(Scores!$G$4:$G$19,A12)</f>
        <v>26.025088</v>
      </c>
    </row>
    <row r="13" spans="1:15" x14ac:dyDescent="0.3">
      <c r="A13">
        <v>10</v>
      </c>
      <c r="B13" s="7" t="str">
        <f t="shared" ca="1" si="0"/>
        <v>9=</v>
      </c>
      <c r="C13" t="str">
        <f ca="1">INDEX(Scores!A:H,MATCH(E13,Scores!G:G,0),2)</f>
        <v>Stewart</v>
      </c>
      <c r="D13" s="7">
        <f ca="1">INDEX(Scores!A:H,MATCH(E13,Scores!G:G,0),4)</f>
        <v>26</v>
      </c>
      <c r="E13">
        <f ca="1">LARGE(Scores!$G$4:$G$19,A13)</f>
        <v>26.025085999999998</v>
      </c>
    </row>
    <row r="14" spans="1:15" x14ac:dyDescent="0.3">
      <c r="A14">
        <v>11</v>
      </c>
      <c r="B14" s="7" t="str">
        <f t="shared" ca="1" si="0"/>
        <v>9=</v>
      </c>
      <c r="C14" t="str">
        <f ca="1">INDEX(Scores!A:H,MATCH(E14,Scores!G:G,0),2)</f>
        <v>Steve</v>
      </c>
      <c r="D14" s="7">
        <f ca="1">INDEX(Scores!A:H,MATCH(E14,Scores!G:G,0),4)</f>
        <v>26</v>
      </c>
      <c r="E14">
        <f ca="1">LARGE(Scores!$G$4:$G$19,A14)</f>
        <v>26.022098999999997</v>
      </c>
    </row>
    <row r="15" spans="1:15" x14ac:dyDescent="0.3">
      <c r="A15">
        <v>12</v>
      </c>
      <c r="B15" s="7" t="str">
        <f t="shared" ca="1" si="0"/>
        <v>12=</v>
      </c>
      <c r="C15" t="str">
        <f ca="1">INDEX(Scores!A:H,MATCH(E15,Scores!G:G,0),2)</f>
        <v>Slimer</v>
      </c>
      <c r="D15" s="7">
        <f ca="1">INDEX(Scores!A:H,MATCH(E15,Scores!G:G,0),4)</f>
        <v>23</v>
      </c>
      <c r="E15">
        <f ca="1">LARGE(Scores!$G$4:$G$19,A15)</f>
        <v>23.022084</v>
      </c>
    </row>
    <row r="16" spans="1:15" x14ac:dyDescent="0.3">
      <c r="A16">
        <v>13</v>
      </c>
      <c r="B16" s="7" t="str">
        <f t="shared" ca="1" si="0"/>
        <v>12=</v>
      </c>
      <c r="C16" t="str">
        <f ca="1">INDEX(Scores!A:H,MATCH(E16,Scores!G:G,0),2)</f>
        <v>Jeff</v>
      </c>
      <c r="D16" s="7">
        <f ca="1">INDEX(Scores!A:H,MATCH(E16,Scores!G:G,0),4)</f>
        <v>23</v>
      </c>
      <c r="E16">
        <f ca="1">LARGE(Scores!$G$4:$G$19,A16)</f>
        <v>23.021096</v>
      </c>
    </row>
    <row r="17" spans="1:5" x14ac:dyDescent="0.3">
      <c r="A17">
        <v>14</v>
      </c>
      <c r="B17" s="7" t="str">
        <f t="shared" ca="1" si="0"/>
        <v>12=</v>
      </c>
      <c r="C17" t="str">
        <f ca="1">INDEX(Scores!A:H,MATCH(E17,Scores!G:G,0),2)</f>
        <v>Tom</v>
      </c>
      <c r="D17" s="7">
        <f ca="1">INDEX(Scores!A:H,MATCH(E17,Scores!G:G,0),4)</f>
        <v>23</v>
      </c>
      <c r="E17">
        <f ca="1">LARGE(Scores!$G$4:$G$19,A17)</f>
        <v>23.021093</v>
      </c>
    </row>
    <row r="18" spans="1:5" x14ac:dyDescent="0.3">
      <c r="A18">
        <v>15</v>
      </c>
      <c r="B18" s="7" t="str">
        <f t="shared" ca="1" si="0"/>
        <v>12=</v>
      </c>
      <c r="C18" t="str">
        <f ca="1">INDEX(Scores!A:H,MATCH(E18,Scores!G:G,0),2)</f>
        <v>Derek</v>
      </c>
      <c r="D18" s="7">
        <f ca="1">INDEX(Scores!A:H,MATCH(E18,Scores!G:G,0),4)</f>
        <v>23</v>
      </c>
      <c r="E18">
        <f ca="1">LARGE(Scores!$G$4:$G$19,A18)</f>
        <v>23.008095000000001</v>
      </c>
    </row>
    <row r="19" spans="1:5" x14ac:dyDescent="0.3">
      <c r="A19">
        <v>16</v>
      </c>
      <c r="B19" s="7" t="str">
        <f t="shared" ca="1" si="0"/>
        <v>16</v>
      </c>
      <c r="C19" t="str">
        <f ca="1">INDEX(Scores!A:H,MATCH(E19,Scores!G:G,0),2)</f>
        <v>Dermot</v>
      </c>
      <c r="D19" s="7">
        <f ca="1">INDEX(Scores!A:H,MATCH(E19,Scores!G:G,0),4)</f>
        <v>19</v>
      </c>
      <c r="E19">
        <f ca="1">LARGE(Scores!$G$4:$G$19,A19)</f>
        <v>19.01709</v>
      </c>
    </row>
  </sheetData>
  <sheetProtection sheet="1" objects="1" scenarios="1"/>
  <mergeCells count="3">
    <mergeCell ref="B1:E1"/>
    <mergeCell ref="G1:J1"/>
    <mergeCell ref="L1:O1"/>
  </mergeCells>
  <pageMargins left="0.7" right="0.7" top="0.75" bottom="0.75" header="0.3" footer="0.3"/>
  <pageSetup paperSize="9" orientation="portrait" horizontalDpi="4294967293" verticalDpi="200" r:id="rId1"/>
  <headerFooter>
    <oddFooter>&amp;C&amp;1#&amp;"Arial"&amp;9&amp;K7C7C80Public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0" tint="-4.9989318521683403E-2"/>
  </sheetPr>
  <dimension ref="A1:BF19"/>
  <sheetViews>
    <sheetView topLeftCell="E1" zoomScale="80" zoomScaleNormal="80" workbookViewId="0">
      <pane ySplit="3" topLeftCell="A4" activePane="bottomLeft" state="frozen"/>
      <selection sqref="A1:XFD1048576"/>
      <selection pane="bottomLeft" activeCell="L7" sqref="L7"/>
    </sheetView>
  </sheetViews>
  <sheetFormatPr defaultColWidth="9.109375" defaultRowHeight="14.4" x14ac:dyDescent="0.3"/>
  <cols>
    <col min="2" max="2" width="13.6640625" bestFit="1" customWidth="1"/>
    <col min="3" max="4" width="12" bestFit="1" customWidth="1"/>
    <col min="5" max="5" width="9.109375" style="7"/>
    <col min="6" max="8" width="10.33203125" style="7" customWidth="1"/>
    <col min="11" max="11" width="26" bestFit="1" customWidth="1"/>
    <col min="12" max="12" width="12" style="49" bestFit="1" customWidth="1"/>
    <col min="13" max="13" width="10.33203125" customWidth="1"/>
    <col min="16" max="16" width="24.88671875" bestFit="1" customWidth="1"/>
    <col min="17" max="18" width="12" bestFit="1" customWidth="1"/>
    <col min="19" max="19" width="9.109375" style="7"/>
    <col min="20" max="22" width="10.33203125" style="7" customWidth="1"/>
    <col min="25" max="25" width="21.44140625" customWidth="1"/>
    <col min="26" max="27" width="12" bestFit="1" customWidth="1"/>
    <col min="28" max="28" width="9.109375" style="7"/>
    <col min="29" max="31" width="10.33203125" style="7" customWidth="1"/>
    <col min="34" max="34" width="23.88671875" bestFit="1" customWidth="1"/>
    <col min="36" max="36" width="12.44140625" customWidth="1"/>
    <col min="39" max="39" width="44.109375" bestFit="1" customWidth="1"/>
    <col min="41" max="41" width="12.88671875" customWidth="1"/>
    <col min="43" max="43" width="8.6640625" bestFit="1" customWidth="1"/>
    <col min="44" max="44" width="8.44140625" bestFit="1" customWidth="1"/>
    <col min="45" max="45" width="8.33203125" bestFit="1" customWidth="1"/>
    <col min="46" max="46" width="9.44140625" bestFit="1" customWidth="1"/>
    <col min="47" max="47" width="14.5546875" bestFit="1" customWidth="1"/>
    <col min="48" max="48" width="11.5546875" bestFit="1" customWidth="1"/>
    <col min="49" max="49" width="11.6640625" bestFit="1" customWidth="1"/>
    <col min="50" max="50" width="12.109375" bestFit="1" customWidth="1"/>
    <col min="51" max="51" width="13" bestFit="1" customWidth="1"/>
    <col min="52" max="52" width="9.88671875" bestFit="1" customWidth="1"/>
  </cols>
  <sheetData>
    <row r="1" spans="1:58" ht="15" customHeight="1" x14ac:dyDescent="0.3">
      <c r="A1" s="210" t="s">
        <v>39</v>
      </c>
      <c r="B1" s="210"/>
      <c r="C1" s="210"/>
      <c r="D1" s="210"/>
      <c r="E1" s="210"/>
      <c r="F1" s="210"/>
      <c r="G1" s="210"/>
      <c r="H1" s="210"/>
      <c r="J1" s="210" t="s">
        <v>185</v>
      </c>
      <c r="K1" s="210"/>
      <c r="L1" s="210"/>
      <c r="M1" s="210"/>
      <c r="O1" s="210" t="s">
        <v>59</v>
      </c>
      <c r="P1" s="210"/>
      <c r="Q1" s="210"/>
      <c r="R1" s="210"/>
      <c r="S1" s="210"/>
      <c r="T1" s="210"/>
      <c r="U1" s="210"/>
      <c r="V1" s="210"/>
      <c r="X1" s="210" t="s">
        <v>24</v>
      </c>
      <c r="Y1" s="210"/>
      <c r="Z1" s="210"/>
      <c r="AA1" s="210"/>
      <c r="AB1" s="210"/>
      <c r="AC1" s="210"/>
      <c r="AD1" s="210"/>
      <c r="AE1" s="210"/>
      <c r="AG1" s="210" t="s">
        <v>105</v>
      </c>
      <c r="AH1" s="210"/>
      <c r="AI1" s="210"/>
      <c r="AJ1" s="210"/>
      <c r="AL1" s="210" t="s">
        <v>174</v>
      </c>
      <c r="AM1" s="210"/>
      <c r="AN1" s="210"/>
      <c r="AO1" s="210"/>
      <c r="AQ1" s="210" t="s">
        <v>200</v>
      </c>
      <c r="AR1" s="210"/>
      <c r="AS1" s="210"/>
      <c r="AT1" s="210"/>
      <c r="AU1" s="210"/>
      <c r="AV1" s="210"/>
      <c r="AW1" s="210"/>
      <c r="AX1" s="210"/>
      <c r="AY1" s="210"/>
      <c r="AZ1" s="210"/>
      <c r="BB1" t="s">
        <v>256</v>
      </c>
    </row>
    <row r="2" spans="1:58" x14ac:dyDescent="0.3">
      <c r="AU2" s="7"/>
      <c r="AV2" s="7"/>
      <c r="AW2" s="7"/>
      <c r="AX2" s="7"/>
    </row>
    <row r="3" spans="1:58" x14ac:dyDescent="0.3">
      <c r="A3" s="45" t="s">
        <v>15</v>
      </c>
      <c r="B3" s="45" t="s">
        <v>25</v>
      </c>
      <c r="C3" s="45" t="s">
        <v>26</v>
      </c>
      <c r="D3" s="45" t="s">
        <v>27</v>
      </c>
      <c r="E3" s="45" t="s">
        <v>2</v>
      </c>
      <c r="F3" s="45" t="s">
        <v>61</v>
      </c>
      <c r="G3" s="45" t="s">
        <v>62</v>
      </c>
      <c r="H3" s="45" t="s">
        <v>63</v>
      </c>
      <c r="J3" s="45" t="s">
        <v>40</v>
      </c>
      <c r="K3" s="45" t="s">
        <v>25</v>
      </c>
      <c r="L3" s="47" t="s">
        <v>17</v>
      </c>
      <c r="M3" s="45" t="s">
        <v>64</v>
      </c>
      <c r="O3" s="45" t="s">
        <v>40</v>
      </c>
      <c r="P3" s="45" t="s">
        <v>22</v>
      </c>
      <c r="Q3" s="45" t="s">
        <v>26</v>
      </c>
      <c r="R3" s="45" t="s">
        <v>27</v>
      </c>
      <c r="S3" s="45" t="s">
        <v>2</v>
      </c>
      <c r="T3" s="45" t="s">
        <v>61</v>
      </c>
      <c r="U3" s="45" t="s">
        <v>62</v>
      </c>
      <c r="V3" s="45" t="s">
        <v>63</v>
      </c>
      <c r="X3" s="45" t="s">
        <v>14</v>
      </c>
      <c r="Y3" s="45" t="s">
        <v>24</v>
      </c>
      <c r="Z3" s="45" t="s">
        <v>26</v>
      </c>
      <c r="AA3" s="45" t="s">
        <v>27</v>
      </c>
      <c r="AB3" s="45" t="s">
        <v>2</v>
      </c>
      <c r="AC3" s="45" t="s">
        <v>61</v>
      </c>
      <c r="AD3" s="45" t="s">
        <v>62</v>
      </c>
      <c r="AE3" s="45" t="s">
        <v>63</v>
      </c>
      <c r="AG3" s="45" t="s">
        <v>40</v>
      </c>
      <c r="AH3" s="45" t="s">
        <v>22</v>
      </c>
      <c r="AI3" s="45" t="s">
        <v>17</v>
      </c>
      <c r="AJ3" s="45" t="s">
        <v>146</v>
      </c>
      <c r="AL3" s="45" t="s">
        <v>40</v>
      </c>
      <c r="AM3" s="45" t="s">
        <v>22</v>
      </c>
      <c r="AN3" s="45" t="s">
        <v>17</v>
      </c>
      <c r="AO3" s="45" t="s">
        <v>146</v>
      </c>
      <c r="AQ3" s="45" t="s">
        <v>15</v>
      </c>
      <c r="AR3" s="45" t="s">
        <v>25</v>
      </c>
      <c r="AS3" s="45" t="s">
        <v>20</v>
      </c>
      <c r="AT3" s="45" t="s">
        <v>16</v>
      </c>
      <c r="AU3" s="45" t="s">
        <v>203</v>
      </c>
      <c r="AV3" s="45" t="s">
        <v>199</v>
      </c>
      <c r="AW3" s="45" t="s">
        <v>205</v>
      </c>
      <c r="AX3" s="45" t="s">
        <v>201</v>
      </c>
      <c r="AY3" s="45" t="s">
        <v>202</v>
      </c>
      <c r="AZ3" s="45" t="s">
        <v>60</v>
      </c>
      <c r="BB3" s="45" t="s">
        <v>15</v>
      </c>
      <c r="BC3" s="45" t="s">
        <v>25</v>
      </c>
      <c r="BD3" s="45" t="s">
        <v>30</v>
      </c>
      <c r="BE3" s="45" t="s">
        <v>31</v>
      </c>
      <c r="BF3" s="45" t="s">
        <v>2</v>
      </c>
    </row>
    <row r="4" spans="1:58" x14ac:dyDescent="0.3">
      <c r="A4" s="7">
        <f ca="1">IF(ISBLANK(B4),"",IFERROR(A3+1,1))</f>
        <v>1</v>
      </c>
      <c r="B4" t="str">
        <f ca="1">Steve!$B$2</f>
        <v>Steve</v>
      </c>
      <c r="C4" s="7">
        <f ca="1">INDIRECT("'"&amp;$B4&amp;"'!G29")</f>
        <v>25</v>
      </c>
      <c r="D4" s="7">
        <f ca="1">INDIRECT("'"&amp;$B4&amp;"'!Q29")</f>
        <v>26</v>
      </c>
      <c r="E4" s="7">
        <f ca="1">D4+C4</f>
        <v>51</v>
      </c>
      <c r="F4" s="7">
        <f ca="1">IFERROR(C4+(INDIRECT("'"&amp;$B4&amp;"'!H29")/1000)+((100-A4)/1000000),"")</f>
        <v>25.022098999999997</v>
      </c>
      <c r="G4" s="7">
        <f ca="1">IFERROR(D4+(INDIRECT("'"&amp;$B4&amp;"'!R29")/1000)+((100-A4)/1000000),"")</f>
        <v>26.022098999999997</v>
      </c>
      <c r="H4" s="7">
        <f ca="1">IFERROR(F4+G4-((100-A4)/1000000),"")</f>
        <v>51.044098999999996</v>
      </c>
      <c r="J4" s="7">
        <f ca="1">IF(ISBLANK(K4),"",IFERROR(J3+1,1))</f>
        <v>1</v>
      </c>
      <c r="K4" t="str">
        <f ca="1">'New Eltham Nadgers'!$B$2</f>
        <v>New Eltham Nadgers</v>
      </c>
      <c r="L4" s="48">
        <f ca="1">INDIRECT("'"&amp;SUBSTITUTE(K4,"'","''")&amp;"'!Q5")</f>
        <v>22</v>
      </c>
      <c r="M4" s="7">
        <f ca="1">IFERROR(L4+((100-J4)/1000000),"")</f>
        <v>22.000098999999999</v>
      </c>
      <c r="O4" s="7">
        <f ca="1">IF(ISBLANK(P4),"",IFERROR(O3+1,1))</f>
        <v>1</v>
      </c>
      <c r="P4" t="str">
        <f ca="1">'New Eltham Nadgers'!$B$2</f>
        <v>New Eltham Nadgers</v>
      </c>
      <c r="Q4" s="7">
        <f ca="1">INDIRECT("'"&amp;SUBSTITUTE(P4,"'","''")&amp;"'!G29")</f>
        <v>34</v>
      </c>
      <c r="R4" s="7">
        <f ca="1">INDIRECT("'"&amp;SUBSTITUTE(P4,"'","''")&amp;"'!Q29")</f>
        <v>39</v>
      </c>
      <c r="S4" s="7">
        <f ca="1">R4+Q4</f>
        <v>73</v>
      </c>
      <c r="T4" s="7">
        <f ca="1">IFERROR(Q4+((100-O4)/1000000)+(INDIRECT("'"&amp;SUBSTITUTE(P4,"'","''")&amp;"'!H29")/1000),"")</f>
        <v>34.000098999999999</v>
      </c>
      <c r="U4" s="7">
        <f ca="1">IFERROR(R4+((100-O4)/1000000)+(INDIRECT("'"&amp;SUBSTITUTE(P4,"'","''")&amp;"'!R29")/1000),"")</f>
        <v>39.000098999999999</v>
      </c>
      <c r="V4" s="7">
        <f ca="1">IFERROR(T4+U4+((100-O4)/1000000),"")</f>
        <v>73.000297000000003</v>
      </c>
      <c r="X4" s="7">
        <f>IF(ISBLANK(Y4),"",IFERROR(X3+1,1))</f>
        <v>1</v>
      </c>
      <c r="Y4" t="str">
        <f>'Captain''s Cup'!A1</f>
        <v>USA</v>
      </c>
      <c r="Z4" s="7">
        <f t="array" aca="1" ref="Z4" ca="1">INDEX('Captain''s Cup'!$A:$I,SMALL(IF('Captain''s Cup'!$A:$A=Y4,ROW('Captain''s Cup'!$A:$A)-ROW(INDEX('Captain''s Cup'!$A:$A,1,1))+1),2),3)</f>
        <v>0</v>
      </c>
      <c r="AA4" s="7">
        <f t="array" aca="1" ref="AA4" ca="1">INDEX('Captain''s Cup'!$A:$I,SMALL(IF('Captain''s Cup'!$A:$A=Y4,ROW('Captain''s Cup'!$A:$A)-ROW(INDEX('Captain''s Cup'!$A:$A,1,1))+1),3),3)</f>
        <v>2</v>
      </c>
      <c r="AB4" s="7">
        <f ca="1">AA4+Z4</f>
        <v>2</v>
      </c>
      <c r="AC4" s="7">
        <f ca="1">IFERROR(Z4+((100-X4)/1000000),"")</f>
        <v>9.8999999999999994E-5</v>
      </c>
      <c r="AD4" s="7">
        <f ca="1">IFERROR(AA4+((100-X4)/1000000),"")</f>
        <v>2.0000990000000001</v>
      </c>
      <c r="AE4" s="7">
        <f ca="1">IFERROR(AB4+((100-X4)/1000000),"")</f>
        <v>2.0000990000000001</v>
      </c>
      <c r="AG4" s="7">
        <f ca="1">IF(ISBLANK(AH4),"",IFERROR(AG3+1,1))</f>
        <v>1</v>
      </c>
      <c r="AH4" t="str">
        <f ca="1">'New Eltham Nadgers'!$B$2</f>
        <v>New Eltham Nadgers</v>
      </c>
      <c r="AI4" s="104">
        <f ca="1">INDEX('Pink Ball'!$C$3:$J$25,23,MATCH(AH4,'Pink Ball'!$C$3:$J$3,0))</f>
        <v>0</v>
      </c>
      <c r="AJ4" s="7">
        <f ca="1">IFERROR(AI4+((100-AG4)/1000000),"")</f>
        <v>9.8999999999999994E-5</v>
      </c>
      <c r="AL4" s="7">
        <f>IF(ISBLANK(AM4),"",IFERROR(AL3+1,1))</f>
        <v>1</v>
      </c>
      <c r="AM4" t="str">
        <f>'Texas Scramble'!C2</f>
        <v>Team #1 - Dermot, Jeff &amp; Cormac</v>
      </c>
      <c r="AN4" s="49">
        <f ca="1">INDEX('Texas Scramble'!$C$2:$R$23,22,MATCH(AM4,'Texas Scramble'!$C$2:$R$2,0)+3)</f>
        <v>120</v>
      </c>
      <c r="AO4" s="7">
        <f ca="1">IFERROR(AN4+((100-AL4)/1000000),"")</f>
        <v>120.00009900000001</v>
      </c>
      <c r="AQ4" s="7">
        <f ca="1">IF(ISBLANK(AR4),"",IFERROR(AQ3+1,1))</f>
        <v>1</v>
      </c>
      <c r="AR4" t="str">
        <f ca="1">B4</f>
        <v>Steve</v>
      </c>
      <c r="AS4" s="7">
        <f ca="1">IFERROR(_xlfn.NUMBERVALUE(_xlfn.XLOOKUP(AR4,'Standings - Overall'!$C$4:$C$19,'Standings - Overall'!$B$4:$B$19)),_xlfn.NUMBERVALUE(LEFT(_xlfn.XLOOKUP(AR4,'Standings - Overall'!$C$4:$C$19,'Standings - Overall'!$B$4:$B$19),LEN(_xlfn.XLOOKUP(AR4,'Standings - Overall'!$C$4:$C$19,'Standings - Overall'!$B$4:$B$19))-1)))</f>
        <v>10</v>
      </c>
      <c r="AT4" s="7" cm="1">
        <f t="array" aca="1" ref="AT4" ca="1">INDIRECT("'"&amp;SUBSTITUTE(AR4,"'","''")&amp;"'!G5")</f>
        <v>38</v>
      </c>
      <c r="AU4" s="7">
        <f ca="1">_xlfn.RANK.AVG(AT4,$AT$4:$AT$19,0)</f>
        <v>2.5</v>
      </c>
      <c r="AV4" s="7">
        <f ca="1">ABS(_xlfn.XLOOKUP(AR4,$B$4:$B$19,$C$4:$C$19)-_xlfn.XLOOKUP(AR4,$B$4:$B$19,$D$4:$D$19))</f>
        <v>1</v>
      </c>
      <c r="AW4" s="7">
        <f ca="1">COUNTIF(C4:D4,"&lt;"&amp;MEDIAN($C$4:$D$19))</f>
        <v>1</v>
      </c>
      <c r="AX4" s="7" cm="1">
        <f t="array" aca="1" ref="AX4" ca="1">(5+AV4)*(10+AU4)*(AS4+3)*(_xlfn.SWITCH(AW4,0,1,1,1.5,2,4))</f>
        <v>1462.5</v>
      </c>
      <c r="AY4" s="160">
        <f t="shared" ref="AY4:AY17" ca="1" si="0">ROUND(1-(AX4/((MAX($AU$4:$AU$19)^2)*70)),3)</f>
        <v>0.91300000000000003</v>
      </c>
      <c r="AZ4" s="161">
        <f ca="1">AY4+AQ4/1000000</f>
        <v>0.91300100000000006</v>
      </c>
      <c r="BB4" s="7">
        <f ca="1">IF(ISBLANK(BC4),"",IFERROR(BB3+1,1))</f>
        <v>1</v>
      </c>
      <c r="BC4" t="str">
        <f ca="1">B4</f>
        <v>Steve</v>
      </c>
      <c r="BD4">
        <f ca="1">COUNTIF(INDIRECT("'"&amp;BC4&amp;"'!G11:G28"),0)</f>
        <v>5</v>
      </c>
      <c r="BE4">
        <f ca="1">COUNTIF(INDIRECT("'"&amp;BC4&amp;"'!Q11:Q28"),0)</f>
        <v>3</v>
      </c>
      <c r="BF4">
        <f ca="1">BD4+BE4</f>
        <v>8</v>
      </c>
    </row>
    <row r="5" spans="1:58" x14ac:dyDescent="0.3">
      <c r="A5" s="7">
        <f ca="1">IF(ISBLANK(B5),"",IFERROR(A4+1,1))</f>
        <v>2</v>
      </c>
      <c r="B5" t="str">
        <f ca="1">'Rich B'!$B$2</f>
        <v>Rich B</v>
      </c>
      <c r="C5" s="7">
        <f ca="1">INDIRECT("'"&amp;$B5&amp;"'!G29")</f>
        <v>28</v>
      </c>
      <c r="D5" s="7">
        <f ca="1">INDIRECT("'"&amp;$B5&amp;"'!Q29")</f>
        <v>30</v>
      </c>
      <c r="E5" s="7">
        <f t="shared" ref="E5:E19" ca="1" si="1">D5+C5</f>
        <v>58</v>
      </c>
      <c r="F5" s="7">
        <f ca="1">IFERROR(C5+(INDIRECT("'"&amp;$B5&amp;"'!H29")/1000)+((100-A5)/1000000),"")</f>
        <v>28.020098000000001</v>
      </c>
      <c r="G5" s="7">
        <f ca="1">IFERROR(D5+(INDIRECT("'"&amp;$B5&amp;"'!R29")/1000)+((100-A5)/1000000),"")</f>
        <v>30.024098000000002</v>
      </c>
      <c r="H5" s="7">
        <f t="shared" ref="H5:H19" ca="1" si="2">IFERROR(F5+G5-((100-A5)/1000000),"")</f>
        <v>58.044097999999998</v>
      </c>
      <c r="J5" s="7">
        <f t="shared" ref="J5:J11" ca="1" si="3">IF(ISBLANK(K5),"",IFERROR(J4+1,1))</f>
        <v>2</v>
      </c>
      <c r="K5" t="str">
        <f ca="1">PuttGPT!$B$2</f>
        <v>PuttGPT</v>
      </c>
      <c r="L5" s="48">
        <f t="shared" ref="L5:L11" ca="1" si="4">INDIRECT("'"&amp;SUBSTITUTE(K5,"'","''")&amp;"'!Q5")</f>
        <v>19</v>
      </c>
      <c r="M5" s="7">
        <f t="shared" ref="M5:M11" ca="1" si="5">IFERROR(L5+((100-J5)/1000000),"")</f>
        <v>19.000098000000001</v>
      </c>
      <c r="O5" s="7">
        <f t="shared" ref="O5:O11" ca="1" si="6">IF(ISBLANK(P5),"",IFERROR(O4+1,1))</f>
        <v>2</v>
      </c>
      <c r="P5" t="str">
        <f ca="1">PuttGPT!$B$2</f>
        <v>PuttGPT</v>
      </c>
      <c r="Q5" s="7">
        <f t="shared" ref="Q5:Q11" ca="1" si="7">INDIRECT("'"&amp;SUBSTITUTE(P5,"'","''")&amp;"'!G29")</f>
        <v>38</v>
      </c>
      <c r="R5" s="7">
        <f t="shared" ref="R5:R11" ca="1" si="8">INDIRECT("'"&amp;SUBSTITUTE(P5,"'","''")&amp;"'!Q29")</f>
        <v>41</v>
      </c>
      <c r="S5" s="7">
        <f t="shared" ref="S5:S11" ca="1" si="9">R5+Q5</f>
        <v>79</v>
      </c>
      <c r="T5" s="7">
        <f t="shared" ref="T5:T11" ca="1" si="10">IFERROR(Q5+((100-O5)/1000000)+(INDIRECT("'"&amp;SUBSTITUTE(P5,"'","''")&amp;"'!H29")/1000),"")</f>
        <v>38.000098000000001</v>
      </c>
      <c r="U5" s="7">
        <f t="shared" ref="U5:U11" ca="1" si="11">IFERROR(R5+((100-O5)/1000000)+(INDIRECT("'"&amp;SUBSTITUTE(P5,"'","''")&amp;"'!R29")/1000),"")</f>
        <v>41.000098000000001</v>
      </c>
      <c r="V5" s="7">
        <f t="shared" ref="V5:V11" ca="1" si="12">IFERROR(T5+U5+((100-O5)/1000000),"")</f>
        <v>79.000293999999997</v>
      </c>
      <c r="X5" s="7">
        <f t="shared" ref="X5" si="13">IF(ISBLANK(Y5),"",IFERROR(X4+1,1))</f>
        <v>2</v>
      </c>
      <c r="Y5" t="str">
        <f>'Captain''s Cup'!G1</f>
        <v>Europe</v>
      </c>
      <c r="Z5" s="7">
        <f t="array" aca="1" ref="Z5" ca="1">INDEX('Captain''s Cup'!$A:$I,SMALL(IF('Captain''s Cup'!$H:$H=Y5,ROW('Captain''s Cup'!$H:$H)),1),7)</f>
        <v>4</v>
      </c>
      <c r="AA5" s="7">
        <f t="array" aca="1" ref="AA5" ca="1">INDEX('Captain''s Cup'!$A:$I,SMALL(IF('Captain''s Cup'!$H:$H=Y5,ROW('Captain''s Cup'!$H:$H)),2),7)</f>
        <v>5</v>
      </c>
      <c r="AB5" s="7">
        <f t="shared" ref="AB5" ca="1" si="14">AA5+Z5</f>
        <v>9</v>
      </c>
      <c r="AC5" s="7">
        <f ca="1">IFERROR(Z5+((100-X5)/1000000),"")</f>
        <v>4.0000980000000004</v>
      </c>
      <c r="AD5" s="7">
        <f ca="1">IFERROR(AA5+((100-X5)/1000000),"")</f>
        <v>5.0000980000000004</v>
      </c>
      <c r="AE5" s="7">
        <f ca="1">IFERROR(AB5+((100-X5)/1000000),"")</f>
        <v>9.0000979999999995</v>
      </c>
      <c r="AG5" s="7">
        <f t="shared" ref="AG5:AG11" ca="1" si="15">IF(ISBLANK(AH5),"",IFERROR(AG4+1,1))</f>
        <v>2</v>
      </c>
      <c r="AH5" t="str">
        <f ca="1">PuttGPT!$B$2</f>
        <v>PuttGPT</v>
      </c>
      <c r="AI5" s="104">
        <f ca="1">INDEX('Pink Ball'!$C$3:$J$25,23,MATCH(AH5,'Pink Ball'!$C$3:$J$3,0))</f>
        <v>0</v>
      </c>
      <c r="AJ5" s="7">
        <f t="shared" ref="AJ5:AJ10" ca="1" si="16">IFERROR(AI5+((100-AG5)/1000000),"")</f>
        <v>9.7999999999999997E-5</v>
      </c>
      <c r="AL5" s="7">
        <f t="shared" ref="AL5:AL7" si="17">IF(ISBLANK(AM5),"",IFERROR(AL4+1,1))</f>
        <v>2</v>
      </c>
      <c r="AM5" t="str">
        <f>'Texas Scramble'!G2</f>
        <v>Team #2 - Alan, Tom, Rich M &amp; Paul</v>
      </c>
      <c r="AN5" s="49">
        <f ca="1">INDEX('Texas Scramble'!$C$2:$R$23,22,MATCH(AM5,'Texas Scramble'!$C$2:$R$2,0)+3)</f>
        <v>120</v>
      </c>
      <c r="AO5" s="7">
        <f t="shared" ref="AO5:AO7" ca="1" si="18">IFERROR(AN5+((100-AL5)/1000000),"")</f>
        <v>120.00009799999999</v>
      </c>
      <c r="AQ5" s="7">
        <f ca="1">IF(ISBLANK(AR5),"",IFERROR(AQ4+1,1))</f>
        <v>2</v>
      </c>
      <c r="AR5" t="str">
        <f t="shared" ref="AR5:AR17" ca="1" si="19">B5</f>
        <v>Rich B</v>
      </c>
      <c r="AS5" s="7">
        <f ca="1">IFERROR(_xlfn.NUMBERVALUE(_xlfn.XLOOKUP(AR5,'Standings - Overall'!$C$4:$C$19,'Standings - Overall'!$B$4:$B$19)),_xlfn.NUMBERVALUE(LEFT(_xlfn.XLOOKUP(AR5,'Standings - Overall'!$C$4:$C$19,'Standings - Overall'!$B$4:$B$19),LEN(_xlfn.XLOOKUP(AR5,'Standings - Overall'!$C$4:$C$19,'Standings - Overall'!$B$4:$B$19))-1)))</f>
        <v>5</v>
      </c>
      <c r="AT5" s="7" cm="1">
        <f t="array" aca="1" ref="AT5" ca="1">INDIRECT("'"&amp;SUBSTITUTE(AR5,"'","''")&amp;"'!G5")</f>
        <v>24</v>
      </c>
      <c r="AU5" s="7">
        <f t="shared" ref="AU5:AU17" ca="1" si="20">_xlfn.RANK.AVG(AT5,$AT$4:$AT$19,0)</f>
        <v>9</v>
      </c>
      <c r="AV5" s="7">
        <f t="shared" ref="AV5:AV17" ca="1" si="21">ABS(_xlfn.XLOOKUP(AR5,$B$4:$B$19,$C$4:$C$19)-_xlfn.XLOOKUP(AR5,$B$4:$B$19,$D$4:$D$19))</f>
        <v>2</v>
      </c>
      <c r="AW5" s="7">
        <f t="shared" ref="AW5:AW17" ca="1" si="22">COUNTIF(C5:D5,"&lt;"&amp;MEDIAN($C$4:$D$19))</f>
        <v>0</v>
      </c>
      <c r="AX5" s="7" cm="1">
        <f t="array" aca="1" ref="AX5" ca="1">(5+AV5)*(10+AU5)*(AS5+3)*(_xlfn.SWITCH(AW5,0,1,1,1.5,2,4))</f>
        <v>1064</v>
      </c>
      <c r="AY5" s="160">
        <f t="shared" ca="1" si="0"/>
        <v>0.93700000000000006</v>
      </c>
      <c r="AZ5" s="161">
        <f t="shared" ref="AZ5:AZ17" ca="1" si="23">AY5+AQ5/1000000</f>
        <v>0.937002</v>
      </c>
      <c r="BB5" s="7">
        <f ca="1">IF(ISBLANK(BC5),"",IFERROR(BB4+1,1))</f>
        <v>2</v>
      </c>
      <c r="BC5" t="str">
        <f t="shared" ref="BC5:BC19" ca="1" si="24">B5</f>
        <v>Rich B</v>
      </c>
      <c r="BD5">
        <f t="shared" ref="BD5:BD19" ca="1" si="25">COUNTIF(INDIRECT("'"&amp;BC5&amp;"'!G11:G28"),0)</f>
        <v>6</v>
      </c>
      <c r="BE5">
        <f t="shared" ref="BE5:BE19" ca="1" si="26">COUNTIF(INDIRECT("'"&amp;BC5&amp;"'!Q11:Q28"),0)</f>
        <v>3</v>
      </c>
      <c r="BF5">
        <f t="shared" ref="BF5:BF19" ca="1" si="27">BD5+BE5</f>
        <v>9</v>
      </c>
    </row>
    <row r="6" spans="1:58" x14ac:dyDescent="0.3">
      <c r="A6" s="7">
        <f t="shared" ref="A6:A18" ca="1" si="28">IF(ISBLANK(B6),"",IFERROR(A5+1,1))</f>
        <v>3</v>
      </c>
      <c r="B6" t="str">
        <f ca="1">Neil!$B$2</f>
        <v>Neil</v>
      </c>
      <c r="C6" s="7">
        <f t="shared" ref="C6:C18" ca="1" si="29">INDIRECT("'"&amp;$B6&amp;"'!G29")</f>
        <v>21</v>
      </c>
      <c r="D6" s="7">
        <f t="shared" ref="D6:D18" ca="1" si="30">INDIRECT("'"&amp;$B6&amp;"'!Q29")</f>
        <v>33</v>
      </c>
      <c r="E6" s="7">
        <f t="shared" ca="1" si="1"/>
        <v>54</v>
      </c>
      <c r="F6" s="7">
        <f t="shared" ref="F6:F18" ca="1" si="31">IFERROR(C6+(INDIRECT("'"&amp;$B6&amp;"'!H29")/1000)+((100-A6)/1000000),"")</f>
        <v>21.016096999999998</v>
      </c>
      <c r="G6" s="7">
        <f t="shared" ref="G6:G18" ca="1" si="32">IFERROR(D6+(INDIRECT("'"&amp;$B6&amp;"'!R29")/1000)+((100-A6)/1000000),"")</f>
        <v>33.032096999999993</v>
      </c>
      <c r="H6" s="7">
        <f t="shared" ca="1" si="2"/>
        <v>54.048096999999999</v>
      </c>
      <c r="J6" s="7">
        <f t="shared" ca="1" si="3"/>
        <v>3</v>
      </c>
      <c r="K6" t="str">
        <f ca="1">'The Green Jackets'!$B$2</f>
        <v>The Green Jackets</v>
      </c>
      <c r="L6" s="48">
        <f t="shared" ca="1" si="4"/>
        <v>23</v>
      </c>
      <c r="M6" s="7">
        <f t="shared" ca="1" si="5"/>
        <v>23.000097</v>
      </c>
      <c r="O6" s="7">
        <f t="shared" ca="1" si="6"/>
        <v>3</v>
      </c>
      <c r="P6" t="str">
        <f ca="1">'The Green Jackets'!$B$2</f>
        <v>The Green Jackets</v>
      </c>
      <c r="Q6" s="7">
        <f t="shared" ca="1" si="7"/>
        <v>41</v>
      </c>
      <c r="R6" s="7">
        <f t="shared" ca="1" si="8"/>
        <v>30</v>
      </c>
      <c r="S6" s="7">
        <f t="shared" ca="1" si="9"/>
        <v>71</v>
      </c>
      <c r="T6" s="7">
        <f t="shared" ca="1" si="10"/>
        <v>41.000096999999997</v>
      </c>
      <c r="U6" s="7">
        <f t="shared" ca="1" si="11"/>
        <v>30.000097</v>
      </c>
      <c r="V6" s="7">
        <f t="shared" ca="1" si="12"/>
        <v>71.00029099999999</v>
      </c>
      <c r="Z6" s="7"/>
      <c r="AA6" s="7"/>
      <c r="AG6" s="7">
        <f t="shared" ca="1" si="15"/>
        <v>3</v>
      </c>
      <c r="AH6" t="str">
        <f ca="1">'The Green Jackets'!$B$2</f>
        <v>The Green Jackets</v>
      </c>
      <c r="AI6" s="104">
        <f ca="1">INDEX('Pink Ball'!$C$3:$J$25,23,MATCH(AH6,'Pink Ball'!$C$3:$J$3,0))</f>
        <v>0</v>
      </c>
      <c r="AJ6" s="7">
        <f t="shared" ca="1" si="16"/>
        <v>9.7E-5</v>
      </c>
      <c r="AL6" s="7">
        <f t="shared" si="17"/>
        <v>3</v>
      </c>
      <c r="AM6" t="str">
        <f>'Texas Scramble'!K2</f>
        <v>Team #3 - Steve, Rich B, Aaron &amp; Stewart</v>
      </c>
      <c r="AN6" s="49">
        <f ca="1">INDEX('Texas Scramble'!$C$2:$R$23,22,MATCH(AM6,'Texas Scramble'!$C$2:$R$2,0)+3)</f>
        <v>120</v>
      </c>
      <c r="AO6" s="7">
        <f t="shared" ca="1" si="18"/>
        <v>120.000097</v>
      </c>
      <c r="AQ6" s="7">
        <f t="shared" ref="AQ6:AQ15" ca="1" si="33">IF(ISBLANK(AR6),"",IFERROR(AQ5+1,1))</f>
        <v>3</v>
      </c>
      <c r="AR6" t="str">
        <f t="shared" ca="1" si="19"/>
        <v>Neil</v>
      </c>
      <c r="AS6" s="7">
        <f ca="1">IFERROR(_xlfn.NUMBERVALUE(_xlfn.XLOOKUP(AR6,'Standings - Overall'!$C$4:$C$19,'Standings - Overall'!$B$4:$B$19)),_xlfn.NUMBERVALUE(LEFT(_xlfn.XLOOKUP(AR6,'Standings - Overall'!$C$4:$C$19,'Standings - Overall'!$B$4:$B$19),LEN(_xlfn.XLOOKUP(AR6,'Standings - Overall'!$C$4:$C$19,'Standings - Overall'!$B$4:$B$19))-1)))</f>
        <v>8</v>
      </c>
      <c r="AT6" s="7" cm="1">
        <f t="array" aca="1" ref="AT6" ca="1">INDIRECT("'"&amp;SUBSTITUTE(AR6,"'","''")&amp;"'!G5")</f>
        <v>22</v>
      </c>
      <c r="AU6" s="7">
        <f t="shared" ca="1" si="20"/>
        <v>12.5</v>
      </c>
      <c r="AV6" s="7">
        <f t="shared" ca="1" si="21"/>
        <v>12</v>
      </c>
      <c r="AW6" s="7">
        <f t="shared" ca="1" si="22"/>
        <v>1</v>
      </c>
      <c r="AX6" s="7" cm="1">
        <f t="array" aca="1" ref="AX6" ca="1">(5+AV6)*(10+AU6)*(AS6+3)*(_xlfn.SWITCH(AW6,0,1,1,1.5,2,4))</f>
        <v>6311.25</v>
      </c>
      <c r="AY6" s="160">
        <f t="shared" ca="1" si="0"/>
        <v>0.625</v>
      </c>
      <c r="AZ6" s="161">
        <f t="shared" ca="1" si="23"/>
        <v>0.62500299999999998</v>
      </c>
      <c r="BB6" s="7">
        <f t="shared" ref="BB6:BB15" ca="1" si="34">IF(ISBLANK(BC6),"",IFERROR(BB5+1,1))</f>
        <v>3</v>
      </c>
      <c r="BC6" t="str">
        <f t="shared" ca="1" si="24"/>
        <v>Neil</v>
      </c>
      <c r="BD6">
        <f t="shared" ca="1" si="25"/>
        <v>5</v>
      </c>
      <c r="BE6">
        <f t="shared" ca="1" si="26"/>
        <v>2</v>
      </c>
      <c r="BF6">
        <f t="shared" ca="1" si="27"/>
        <v>7</v>
      </c>
    </row>
    <row r="7" spans="1:58" x14ac:dyDescent="0.3">
      <c r="A7" s="7">
        <f t="shared" ca="1" si="28"/>
        <v>4</v>
      </c>
      <c r="B7" t="str">
        <f ca="1">Jeff!$B$2</f>
        <v>Jeff</v>
      </c>
      <c r="C7" s="7">
        <f t="shared" ca="1" si="29"/>
        <v>23</v>
      </c>
      <c r="D7" s="7">
        <f t="shared" ca="1" si="30"/>
        <v>23</v>
      </c>
      <c r="E7" s="7">
        <f t="shared" ca="1" si="1"/>
        <v>46</v>
      </c>
      <c r="F7" s="7">
        <f t="shared" ca="1" si="31"/>
        <v>23.023095999999999</v>
      </c>
      <c r="G7" s="7">
        <f t="shared" ca="1" si="32"/>
        <v>23.021096</v>
      </c>
      <c r="H7" s="7">
        <f t="shared" ca="1" si="2"/>
        <v>46.044095999999996</v>
      </c>
      <c r="J7" s="7">
        <f t="shared" ca="1" si="3"/>
        <v>4</v>
      </c>
      <c r="K7" t="str">
        <f ca="1">'The Double D''s'!$B$2</f>
        <v>The Double D's</v>
      </c>
      <c r="L7" s="48">
        <f t="shared" ca="1" si="4"/>
        <v>11</v>
      </c>
      <c r="M7" s="7">
        <f t="shared" ca="1" si="5"/>
        <v>11.000095999999999</v>
      </c>
      <c r="O7" s="7">
        <f t="shared" ca="1" si="6"/>
        <v>4</v>
      </c>
      <c r="P7" t="str">
        <f ca="1">'The Double D''s'!$B$2</f>
        <v>The Double D's</v>
      </c>
      <c r="Q7" s="7">
        <f t="shared" ca="1" si="7"/>
        <v>38</v>
      </c>
      <c r="R7" s="7">
        <f t="shared" ca="1" si="8"/>
        <v>39</v>
      </c>
      <c r="S7" s="7">
        <f t="shared" ca="1" si="9"/>
        <v>77</v>
      </c>
      <c r="T7" s="7">
        <f t="shared" ca="1" si="10"/>
        <v>38.000095999999999</v>
      </c>
      <c r="U7" s="7">
        <f t="shared" ca="1" si="11"/>
        <v>39.000095999999999</v>
      </c>
      <c r="V7" s="7">
        <f t="shared" ca="1" si="12"/>
        <v>77.000287999999998</v>
      </c>
      <c r="Z7" s="7"/>
      <c r="AA7" s="7"/>
      <c r="AG7" s="7">
        <f t="shared" ca="1" si="15"/>
        <v>4</v>
      </c>
      <c r="AH7" t="str">
        <f ca="1">'The Double D''s'!$B$2</f>
        <v>The Double D's</v>
      </c>
      <c r="AI7" s="104">
        <f ca="1">INDEX('Pink Ball'!$C$3:$J$25,23,MATCH(AH7,'Pink Ball'!$C$3:$J$3,0))</f>
        <v>0</v>
      </c>
      <c r="AJ7" s="7">
        <f t="shared" ca="1" si="16"/>
        <v>9.6000000000000002E-5</v>
      </c>
      <c r="AL7" s="7">
        <f t="shared" si="17"/>
        <v>4</v>
      </c>
      <c r="AM7" t="str">
        <f>'Texas Scramble'!O2</f>
        <v>Team #4 - Neil, Derek &amp; Phil</v>
      </c>
      <c r="AN7" s="49">
        <f ca="1">INDEX('Texas Scramble'!$C$2:$R$23,22,MATCH(AM7,'Texas Scramble'!$C$2:$R$2,0)+3)</f>
        <v>120</v>
      </c>
      <c r="AO7" s="7">
        <f t="shared" ca="1" si="18"/>
        <v>120.000096</v>
      </c>
      <c r="AQ7" s="7">
        <f t="shared" ca="1" si="33"/>
        <v>4</v>
      </c>
      <c r="AR7" t="str">
        <f t="shared" ca="1" si="19"/>
        <v>Jeff</v>
      </c>
      <c r="AS7" s="7">
        <f ca="1">IFERROR(_xlfn.NUMBERVALUE(_xlfn.XLOOKUP(AR7,'Standings - Overall'!$C$4:$C$19,'Standings - Overall'!$B$4:$B$19)),_xlfn.NUMBERVALUE(LEFT(_xlfn.XLOOKUP(AR7,'Standings - Overall'!$C$4:$C$19,'Standings - Overall'!$B$4:$B$19),LEN(_xlfn.XLOOKUP(AR7,'Standings - Overall'!$C$4:$C$19,'Standings - Overall'!$B$4:$B$19))-1)))</f>
        <v>14</v>
      </c>
      <c r="AT7" s="7" cm="1">
        <f t="array" aca="1" ref="AT7" ca="1">INDIRECT("'"&amp;SUBSTITUTE(AR7,"'","''")&amp;"'!G5")</f>
        <v>28</v>
      </c>
      <c r="AU7" s="7">
        <f t="shared" ca="1" si="20"/>
        <v>5.5</v>
      </c>
      <c r="AV7" s="7">
        <f t="shared" ca="1" si="21"/>
        <v>0</v>
      </c>
      <c r="AW7" s="7">
        <f t="shared" ca="1" si="22"/>
        <v>2</v>
      </c>
      <c r="AX7" s="7" cm="1">
        <f t="array" aca="1" ref="AX7" ca="1">(5+AV7)*(10+AU7)*(AS7+3)*(_xlfn.SWITCH(AW7,0,1,1,1.5,2,4))</f>
        <v>5270</v>
      </c>
      <c r="AY7" s="160">
        <f t="shared" ca="1" si="0"/>
        <v>0.68700000000000006</v>
      </c>
      <c r="AZ7" s="161">
        <f t="shared" ca="1" si="23"/>
        <v>0.68700400000000006</v>
      </c>
      <c r="BB7" s="7">
        <f t="shared" ca="1" si="34"/>
        <v>4</v>
      </c>
      <c r="BC7" t="str">
        <f t="shared" ca="1" si="24"/>
        <v>Jeff</v>
      </c>
      <c r="BD7">
        <f t="shared" ca="1" si="25"/>
        <v>3</v>
      </c>
      <c r="BE7">
        <f t="shared" ca="1" si="26"/>
        <v>7</v>
      </c>
      <c r="BF7">
        <f t="shared" ca="1" si="27"/>
        <v>10</v>
      </c>
    </row>
    <row r="8" spans="1:58" x14ac:dyDescent="0.3">
      <c r="A8" s="7">
        <f t="shared" ca="1" si="28"/>
        <v>5</v>
      </c>
      <c r="B8" t="str">
        <f ca="1">Derek!$B$2</f>
        <v>Derek</v>
      </c>
      <c r="C8" s="7">
        <f t="shared" ca="1" si="29"/>
        <v>19</v>
      </c>
      <c r="D8" s="7">
        <f t="shared" ca="1" si="30"/>
        <v>23</v>
      </c>
      <c r="E8" s="7">
        <f t="shared" ca="1" si="1"/>
        <v>42</v>
      </c>
      <c r="F8" s="7">
        <f t="shared" ca="1" si="31"/>
        <v>19.007095000000003</v>
      </c>
      <c r="G8" s="7">
        <f t="shared" ca="1" si="32"/>
        <v>23.008095000000001</v>
      </c>
      <c r="H8" s="7">
        <f t="shared" ca="1" si="2"/>
        <v>42.015095000000002</v>
      </c>
      <c r="J8" s="7">
        <f t="shared" ca="1" si="3"/>
        <v>5</v>
      </c>
      <c r="K8" t="str">
        <f ca="1">'The Lamb Shanks'!$B$2</f>
        <v>The Lamb Shanks</v>
      </c>
      <c r="L8" s="48">
        <f t="shared" ca="1" si="4"/>
        <v>15</v>
      </c>
      <c r="M8" s="7">
        <f t="shared" ca="1" si="5"/>
        <v>15.000095</v>
      </c>
      <c r="O8" s="7">
        <f t="shared" ca="1" si="6"/>
        <v>5</v>
      </c>
      <c r="P8" t="str">
        <f ca="1">'The Lamb Shanks'!$B$2</f>
        <v>The Lamb Shanks</v>
      </c>
      <c r="Q8" s="7">
        <f t="shared" ca="1" si="7"/>
        <v>39</v>
      </c>
      <c r="R8" s="7">
        <f t="shared" ca="1" si="8"/>
        <v>39</v>
      </c>
      <c r="S8" s="7">
        <f t="shared" ca="1" si="9"/>
        <v>78</v>
      </c>
      <c r="T8" s="7">
        <f t="shared" ca="1" si="10"/>
        <v>39.000095000000002</v>
      </c>
      <c r="U8" s="7">
        <f t="shared" ca="1" si="11"/>
        <v>39.000095000000002</v>
      </c>
      <c r="V8" s="7">
        <f t="shared" ca="1" si="12"/>
        <v>78.000285000000005</v>
      </c>
      <c r="Z8" s="7"/>
      <c r="AA8" s="7"/>
      <c r="AG8" s="7">
        <f t="shared" ca="1" si="15"/>
        <v>5</v>
      </c>
      <c r="AH8" t="str">
        <f ca="1">'The Lamb Shanks'!$B$2</f>
        <v>The Lamb Shanks</v>
      </c>
      <c r="AI8" s="104">
        <f ca="1">INDEX('Pink Ball'!$C$3:$J$25,23,MATCH(AH8,'Pink Ball'!$C$3:$J$3,0))</f>
        <v>0</v>
      </c>
      <c r="AJ8" s="7">
        <f t="shared" ca="1" si="16"/>
        <v>9.5000000000000005E-5</v>
      </c>
      <c r="AQ8" s="7">
        <f t="shared" ca="1" si="33"/>
        <v>5</v>
      </c>
      <c r="AR8" t="str">
        <f t="shared" ca="1" si="19"/>
        <v>Derek</v>
      </c>
      <c r="AS8" s="7">
        <f ca="1">IFERROR(_xlfn.NUMBERVALUE(_xlfn.XLOOKUP(AR8,'Standings - Overall'!$C$4:$C$19,'Standings - Overall'!$B$4:$B$19)),_xlfn.NUMBERVALUE(LEFT(_xlfn.XLOOKUP(AR8,'Standings - Overall'!$C$4:$C$19,'Standings - Overall'!$B$4:$B$19),LEN(_xlfn.XLOOKUP(AR8,'Standings - Overall'!$C$4:$C$19,'Standings - Overall'!$B$4:$B$19))-1)))</f>
        <v>16</v>
      </c>
      <c r="AT8" s="7" cm="1">
        <f t="array" aca="1" ref="AT8" ca="1">INDIRECT("'"&amp;SUBSTITUTE(AR8,"'","''")&amp;"'!G5")</f>
        <v>45</v>
      </c>
      <c r="AU8" s="7">
        <f t="shared" ca="1" si="20"/>
        <v>1</v>
      </c>
      <c r="AV8" s="7">
        <f t="shared" ca="1" si="21"/>
        <v>4</v>
      </c>
      <c r="AW8" s="7">
        <f t="shared" ca="1" si="22"/>
        <v>2</v>
      </c>
      <c r="AX8" s="7" cm="1">
        <f t="array" aca="1" ref="AX8" ca="1">(5+AV8)*(10+AU8)*(AS8+3)*(_xlfn.SWITCH(AW8,0,1,1,1.5,2,4))</f>
        <v>7524</v>
      </c>
      <c r="AY8" s="160">
        <f t="shared" ca="1" si="0"/>
        <v>0.55300000000000005</v>
      </c>
      <c r="AZ8" s="161">
        <f t="shared" ca="1" si="23"/>
        <v>0.55300500000000008</v>
      </c>
      <c r="BB8" s="7">
        <f t="shared" ca="1" si="34"/>
        <v>5</v>
      </c>
      <c r="BC8" t="str">
        <f t="shared" ca="1" si="24"/>
        <v>Derek</v>
      </c>
      <c r="BD8">
        <f t="shared" ca="1" si="25"/>
        <v>7</v>
      </c>
      <c r="BE8">
        <f t="shared" ca="1" si="26"/>
        <v>6</v>
      </c>
      <c r="BF8">
        <f t="shared" ca="1" si="27"/>
        <v>13</v>
      </c>
    </row>
    <row r="9" spans="1:58" x14ac:dyDescent="0.3">
      <c r="A9" s="7">
        <f t="shared" ca="1" si="28"/>
        <v>6</v>
      </c>
      <c r="B9" t="str">
        <f ca="1">Phil!$B$2</f>
        <v>Phil</v>
      </c>
      <c r="C9" s="7">
        <f t="shared" ca="1" si="29"/>
        <v>28</v>
      </c>
      <c r="D9" s="7">
        <f t="shared" ca="1" si="30"/>
        <v>35</v>
      </c>
      <c r="E9" s="7">
        <f t="shared" ca="1" si="1"/>
        <v>63</v>
      </c>
      <c r="F9" s="7">
        <f t="shared" ca="1" si="31"/>
        <v>28.028093999999999</v>
      </c>
      <c r="G9" s="7">
        <f t="shared" ca="1" si="32"/>
        <v>35.035093999999994</v>
      </c>
      <c r="H9" s="7">
        <f t="shared" ca="1" si="2"/>
        <v>63.063094</v>
      </c>
      <c r="J9" s="7">
        <f t="shared" ca="1" si="3"/>
        <v>6</v>
      </c>
      <c r="K9" t="str">
        <f ca="1">'Dulverton Dickheads'!$B$2</f>
        <v>Dulverton Dickheads</v>
      </c>
      <c r="L9" s="48">
        <f t="shared" ca="1" si="4"/>
        <v>19</v>
      </c>
      <c r="M9" s="7">
        <f t="shared" ca="1" si="5"/>
        <v>19.000094000000001</v>
      </c>
      <c r="O9" s="7">
        <f t="shared" ca="1" si="6"/>
        <v>6</v>
      </c>
      <c r="P9" t="str">
        <f ca="1">'Dulverton Dickheads'!$B$2</f>
        <v>Dulverton Dickheads</v>
      </c>
      <c r="Q9" s="7">
        <f t="shared" ca="1" si="7"/>
        <v>36</v>
      </c>
      <c r="R9" s="7">
        <f t="shared" ca="1" si="8"/>
        <v>41</v>
      </c>
      <c r="S9" s="7">
        <f t="shared" ca="1" si="9"/>
        <v>77</v>
      </c>
      <c r="T9" s="7">
        <f t="shared" ca="1" si="10"/>
        <v>36.000093999999997</v>
      </c>
      <c r="U9" s="7">
        <f t="shared" ca="1" si="11"/>
        <v>41.000093999999997</v>
      </c>
      <c r="V9" s="7">
        <f t="shared" ca="1" si="12"/>
        <v>77.000281999999999</v>
      </c>
      <c r="Z9" s="7"/>
      <c r="AA9" s="7"/>
      <c r="AG9" s="7">
        <f t="shared" ca="1" si="15"/>
        <v>6</v>
      </c>
      <c r="AH9" t="str">
        <f ca="1">'Dulverton Dickheads'!$B$2</f>
        <v>Dulverton Dickheads</v>
      </c>
      <c r="AI9" s="104">
        <f ca="1">INDEX('Pink Ball'!$C$3:$J$25,23,MATCH(AH9,'Pink Ball'!$C$3:$J$3,0))</f>
        <v>0</v>
      </c>
      <c r="AJ9" s="7">
        <f t="shared" ca="1" si="16"/>
        <v>9.3999999999999994E-5</v>
      </c>
      <c r="AQ9" s="7">
        <f t="shared" ca="1" si="33"/>
        <v>6</v>
      </c>
      <c r="AR9" t="str">
        <f t="shared" ca="1" si="19"/>
        <v>Phil</v>
      </c>
      <c r="AS9" s="7">
        <f ca="1">IFERROR(_xlfn.NUMBERVALUE(_xlfn.XLOOKUP(AR9,'Standings - Overall'!$C$4:$C$19,'Standings - Overall'!$B$4:$B$19)),_xlfn.NUMBERVALUE(LEFT(_xlfn.XLOOKUP(AR9,'Standings - Overall'!$C$4:$C$19,'Standings - Overall'!$B$4:$B$19),LEN(_xlfn.XLOOKUP(AR9,'Standings - Overall'!$C$4:$C$19,'Standings - Overall'!$B$4:$B$19))-1)))</f>
        <v>3</v>
      </c>
      <c r="AT9" s="7" cm="1">
        <f t="array" aca="1" ref="AT9" ca="1">INDIRECT("'"&amp;SUBSTITUTE(AR9,"'","''")&amp;"'!G5")</f>
        <v>28</v>
      </c>
      <c r="AU9" s="7">
        <f t="shared" ca="1" si="20"/>
        <v>5.5</v>
      </c>
      <c r="AV9" s="7">
        <f t="shared" ca="1" si="21"/>
        <v>7</v>
      </c>
      <c r="AW9" s="7">
        <f t="shared" ca="1" si="22"/>
        <v>0</v>
      </c>
      <c r="AX9" s="7" cm="1">
        <f t="array" aca="1" ref="AX9" ca="1">(5+AV9)*(10+AU9)*(AS9+3)*(_xlfn.SWITCH(AW9,0,1,1,1.5,2,4))</f>
        <v>1116</v>
      </c>
      <c r="AY9" s="160">
        <f t="shared" ca="1" si="0"/>
        <v>0.93400000000000005</v>
      </c>
      <c r="AZ9" s="161">
        <f t="shared" ca="1" si="23"/>
        <v>0.934006</v>
      </c>
      <c r="BB9" s="7">
        <f t="shared" ca="1" si="34"/>
        <v>6</v>
      </c>
      <c r="BC9" t="str">
        <f t="shared" ca="1" si="24"/>
        <v>Phil</v>
      </c>
      <c r="BD9">
        <f t="shared" ca="1" si="25"/>
        <v>2</v>
      </c>
      <c r="BE9">
        <f t="shared" ca="1" si="26"/>
        <v>1</v>
      </c>
      <c r="BF9">
        <f t="shared" ca="1" si="27"/>
        <v>3</v>
      </c>
    </row>
    <row r="10" spans="1:58" x14ac:dyDescent="0.3">
      <c r="A10" s="7">
        <f t="shared" ca="1" si="28"/>
        <v>7</v>
      </c>
      <c r="B10" t="str">
        <f ca="1">Tom!$B$2</f>
        <v>Tom</v>
      </c>
      <c r="C10" s="7">
        <f t="shared" ca="1" si="29"/>
        <v>25</v>
      </c>
      <c r="D10" s="7">
        <f t="shared" ca="1" si="30"/>
        <v>23</v>
      </c>
      <c r="E10" s="7">
        <f t="shared" ca="1" si="1"/>
        <v>48</v>
      </c>
      <c r="F10" s="7">
        <f t="shared" ca="1" si="31"/>
        <v>25.022092999999998</v>
      </c>
      <c r="G10" s="7">
        <f t="shared" ca="1" si="32"/>
        <v>23.021093</v>
      </c>
      <c r="H10" s="7">
        <f t="shared" ca="1" si="2"/>
        <v>48.043092999999999</v>
      </c>
      <c r="J10" s="7">
        <f t="shared" ca="1" si="3"/>
        <v>7</v>
      </c>
      <c r="K10" t="str">
        <f ca="1">'Two Hookers'!$B$2</f>
        <v>Two Hookers</v>
      </c>
      <c r="L10" s="48">
        <f t="shared" ca="1" si="4"/>
        <v>13</v>
      </c>
      <c r="M10" s="7">
        <f t="shared" ca="1" si="5"/>
        <v>13.000093</v>
      </c>
      <c r="O10" s="7">
        <f t="shared" ca="1" si="6"/>
        <v>7</v>
      </c>
      <c r="P10" t="str">
        <f ca="1">'Two Hookers'!$B$2</f>
        <v>Two Hookers</v>
      </c>
      <c r="Q10" s="7">
        <f t="shared" ca="1" si="7"/>
        <v>40</v>
      </c>
      <c r="R10" s="7">
        <f t="shared" ca="1" si="8"/>
        <v>37</v>
      </c>
      <c r="S10" s="7">
        <f t="shared" ca="1" si="9"/>
        <v>77</v>
      </c>
      <c r="T10" s="7">
        <f t="shared" ca="1" si="10"/>
        <v>40.000093</v>
      </c>
      <c r="U10" s="7">
        <f t="shared" ca="1" si="11"/>
        <v>37.000093</v>
      </c>
      <c r="V10" s="7">
        <f t="shared" ca="1" si="12"/>
        <v>77.000279000000006</v>
      </c>
      <c r="Z10" s="7"/>
      <c r="AA10" s="7"/>
      <c r="AG10" s="7">
        <f t="shared" ca="1" si="15"/>
        <v>7</v>
      </c>
      <c r="AH10" t="str">
        <f ca="1">'Two Hookers'!$B$2</f>
        <v>Two Hookers</v>
      </c>
      <c r="AI10" s="104">
        <f ca="1">INDEX('Pink Ball'!$C$3:$J$25,23,MATCH(AH10,'Pink Ball'!$C$3:$J$3,0))</f>
        <v>0</v>
      </c>
      <c r="AJ10" s="7">
        <f t="shared" ca="1" si="16"/>
        <v>9.2999999999999997E-5</v>
      </c>
      <c r="AQ10" s="7">
        <f t="shared" ca="1" si="33"/>
        <v>7</v>
      </c>
      <c r="AR10" t="str">
        <f t="shared" ca="1" si="19"/>
        <v>Tom</v>
      </c>
      <c r="AS10" s="7">
        <f ca="1">IFERROR(_xlfn.NUMBERVALUE(_xlfn.XLOOKUP(AR10,'Standings - Overall'!$C$4:$C$19,'Standings - Overall'!$B$4:$B$19)),_xlfn.NUMBERVALUE(LEFT(_xlfn.XLOOKUP(AR10,'Standings - Overall'!$C$4:$C$19,'Standings - Overall'!$B$4:$B$19),LEN(_xlfn.XLOOKUP(AR10,'Standings - Overall'!$C$4:$C$19,'Standings - Overall'!$B$4:$B$19))-1)))</f>
        <v>12</v>
      </c>
      <c r="AT10" s="7" cm="1">
        <f t="array" aca="1" ref="AT10" ca="1">INDIRECT("'"&amp;SUBSTITUTE(AR10,"'","''")&amp;"'!G5")</f>
        <v>38</v>
      </c>
      <c r="AU10" s="7">
        <f t="shared" ca="1" si="20"/>
        <v>2.5</v>
      </c>
      <c r="AV10" s="7">
        <f t="shared" ca="1" si="21"/>
        <v>2</v>
      </c>
      <c r="AW10" s="7">
        <f t="shared" ca="1" si="22"/>
        <v>2</v>
      </c>
      <c r="AX10" s="7" cm="1">
        <f t="array" aca="1" ref="AX10" ca="1">(5+AV10)*(10+AU10)*(AS10+3)*(_xlfn.SWITCH(AW10,0,1,1,1.5,2,4))</f>
        <v>5250</v>
      </c>
      <c r="AY10" s="160">
        <f t="shared" ca="1" si="0"/>
        <v>0.68799999999999994</v>
      </c>
      <c r="AZ10" s="161">
        <f t="shared" ca="1" si="23"/>
        <v>0.68800699999999992</v>
      </c>
      <c r="BB10" s="7">
        <f t="shared" ca="1" si="34"/>
        <v>7</v>
      </c>
      <c r="BC10" t="str">
        <f t="shared" ca="1" si="24"/>
        <v>Tom</v>
      </c>
      <c r="BD10">
        <f t="shared" ca="1" si="25"/>
        <v>5</v>
      </c>
      <c r="BE10">
        <f t="shared" ca="1" si="26"/>
        <v>8</v>
      </c>
      <c r="BF10">
        <f t="shared" ca="1" si="27"/>
        <v>13</v>
      </c>
    </row>
    <row r="11" spans="1:58" x14ac:dyDescent="0.3">
      <c r="A11" s="7">
        <f t="shared" ca="1" si="28"/>
        <v>8</v>
      </c>
      <c r="B11" t="str">
        <f ca="1">'Rich M'!$B$2</f>
        <v>Rich M</v>
      </c>
      <c r="C11" s="7">
        <f t="shared" ca="1" si="29"/>
        <v>26</v>
      </c>
      <c r="D11" s="7">
        <f t="shared" ca="1" si="30"/>
        <v>34</v>
      </c>
      <c r="E11" s="7">
        <f t="shared" ca="1" si="1"/>
        <v>60</v>
      </c>
      <c r="F11" s="7">
        <f t="shared" ca="1" si="31"/>
        <v>26.026091999999998</v>
      </c>
      <c r="G11" s="7">
        <f t="shared" ca="1" si="32"/>
        <v>34.034092000000001</v>
      </c>
      <c r="H11" s="7">
        <f t="shared" ca="1" si="2"/>
        <v>60.060091999999997</v>
      </c>
      <c r="J11" s="7">
        <f t="shared" ca="1" si="3"/>
        <v>8</v>
      </c>
      <c r="K11" t="str">
        <f ca="1">'The Ghoulfers'!$B$2</f>
        <v>The Ghoulfers</v>
      </c>
      <c r="L11" s="48">
        <f t="shared" ca="1" si="4"/>
        <v>16</v>
      </c>
      <c r="M11" s="7">
        <f t="shared" ca="1" si="5"/>
        <v>16.000091999999999</v>
      </c>
      <c r="O11" s="7">
        <f t="shared" ca="1" si="6"/>
        <v>8</v>
      </c>
      <c r="P11" t="str">
        <f ca="1">'The Ghoulfers'!$B$2</f>
        <v>The Ghoulfers</v>
      </c>
      <c r="Q11" s="7">
        <f t="shared" ca="1" si="7"/>
        <v>33</v>
      </c>
      <c r="R11" s="7">
        <f t="shared" ca="1" si="8"/>
        <v>36</v>
      </c>
      <c r="S11" s="7">
        <f t="shared" ca="1" si="9"/>
        <v>69</v>
      </c>
      <c r="T11" s="7">
        <f t="shared" ca="1" si="10"/>
        <v>33.000092000000002</v>
      </c>
      <c r="U11" s="7">
        <f t="shared" ca="1" si="11"/>
        <v>36.000092000000002</v>
      </c>
      <c r="V11" s="7">
        <f t="shared" ca="1" si="12"/>
        <v>69.000275999999999</v>
      </c>
      <c r="Z11" s="7"/>
      <c r="AA11" s="7"/>
      <c r="AG11" s="7">
        <f t="shared" ca="1" si="15"/>
        <v>8</v>
      </c>
      <c r="AH11" t="str">
        <f ca="1">'The Ghoulfers'!$B$2</f>
        <v>The Ghoulfers</v>
      </c>
      <c r="AI11" s="104">
        <f ca="1">INDEX('Pink Ball'!$C$3:$J$25,23,MATCH(AH11,'Pink Ball'!$C$3:$J$3,0))</f>
        <v>0</v>
      </c>
      <c r="AJ11" s="7">
        <f ca="1">IFERROR(AI11+((100-AG11)/1000000),"")</f>
        <v>9.2E-5</v>
      </c>
      <c r="AQ11" s="7">
        <f t="shared" ca="1" si="33"/>
        <v>8</v>
      </c>
      <c r="AR11" t="str">
        <f t="shared" ca="1" si="19"/>
        <v>Rich M</v>
      </c>
      <c r="AS11" s="7">
        <f ca="1">IFERROR(_xlfn.NUMBERVALUE(_xlfn.XLOOKUP(AR11,'Standings - Overall'!$C$4:$C$19,'Standings - Overall'!$B$4:$B$19)),_xlfn.NUMBERVALUE(LEFT(_xlfn.XLOOKUP(AR11,'Standings - Overall'!$C$4:$C$19,'Standings - Overall'!$B$4:$B$19),LEN(_xlfn.XLOOKUP(AR11,'Standings - Overall'!$C$4:$C$19,'Standings - Overall'!$B$4:$B$19))-1)))</f>
        <v>4</v>
      </c>
      <c r="AT11" s="7" cm="1">
        <f t="array" aca="1" ref="AT11" ca="1">INDIRECT("'"&amp;SUBSTITUTE(AR11,"'","''")&amp;"'!G5")</f>
        <v>24</v>
      </c>
      <c r="AU11" s="7">
        <f t="shared" ca="1" si="20"/>
        <v>9</v>
      </c>
      <c r="AV11" s="7">
        <f t="shared" ca="1" si="21"/>
        <v>8</v>
      </c>
      <c r="AW11" s="7">
        <f t="shared" ca="1" si="22"/>
        <v>0</v>
      </c>
      <c r="AX11" s="7" cm="1">
        <f t="array" aca="1" ref="AX11" ca="1">(5+AV11)*(10+AU11)*(AS11+3)*(_xlfn.SWITCH(AW11,0,1,1,1.5,2,4))</f>
        <v>1729</v>
      </c>
      <c r="AY11" s="160">
        <f t="shared" ca="1" si="0"/>
        <v>0.89700000000000002</v>
      </c>
      <c r="AZ11" s="161">
        <f t="shared" ca="1" si="23"/>
        <v>0.89700800000000003</v>
      </c>
      <c r="BB11" s="7">
        <f t="shared" ca="1" si="34"/>
        <v>8</v>
      </c>
      <c r="BC11" t="str">
        <f t="shared" ca="1" si="24"/>
        <v>Rich M</v>
      </c>
      <c r="BD11">
        <f t="shared" ca="1" si="25"/>
        <v>3</v>
      </c>
      <c r="BE11">
        <f t="shared" ca="1" si="26"/>
        <v>0</v>
      </c>
      <c r="BF11">
        <f t="shared" ca="1" si="27"/>
        <v>3</v>
      </c>
    </row>
    <row r="12" spans="1:58" x14ac:dyDescent="0.3">
      <c r="A12" s="7">
        <f t="shared" ca="1" si="28"/>
        <v>9</v>
      </c>
      <c r="B12" t="str">
        <f ca="1">Paul!$B$2</f>
        <v>Paul</v>
      </c>
      <c r="C12" s="7">
        <f t="shared" ca="1" si="29"/>
        <v>36</v>
      </c>
      <c r="D12" s="7">
        <f t="shared" ca="1" si="30"/>
        <v>30</v>
      </c>
      <c r="E12" s="7">
        <f t="shared" ca="1" si="1"/>
        <v>66</v>
      </c>
      <c r="F12" s="7">
        <f t="shared" ca="1" si="31"/>
        <v>36.036090999999999</v>
      </c>
      <c r="G12" s="7">
        <f t="shared" ca="1" si="32"/>
        <v>30.028091</v>
      </c>
      <c r="H12" s="7">
        <f t="shared" ca="1" si="2"/>
        <v>66.064091000000005</v>
      </c>
      <c r="L12"/>
      <c r="M12" s="7"/>
      <c r="N12" s="7"/>
      <c r="O12" s="7"/>
      <c r="P12" s="7"/>
      <c r="Q12" s="7"/>
      <c r="R12" s="7"/>
      <c r="S12"/>
      <c r="T12"/>
      <c r="U12"/>
      <c r="W12" s="7"/>
      <c r="X12" s="7"/>
      <c r="Y12" s="7"/>
      <c r="Z12" s="7"/>
      <c r="AA12" s="7"/>
      <c r="AB12"/>
      <c r="AC12"/>
      <c r="AD12"/>
      <c r="AE12"/>
      <c r="AQ12" s="7">
        <f t="shared" ca="1" si="33"/>
        <v>9</v>
      </c>
      <c r="AR12" t="str">
        <f t="shared" ca="1" si="19"/>
        <v>Paul</v>
      </c>
      <c r="AS12" s="7">
        <f ca="1">IFERROR(_xlfn.NUMBERVALUE(_xlfn.XLOOKUP(AR12,'Standings - Overall'!$C$4:$C$19,'Standings - Overall'!$B$4:$B$19)),_xlfn.NUMBERVALUE(LEFT(_xlfn.XLOOKUP(AR12,'Standings - Overall'!$C$4:$C$19,'Standings - Overall'!$B$4:$B$19),LEN(_xlfn.XLOOKUP(AR12,'Standings - Overall'!$C$4:$C$19,'Standings - Overall'!$B$4:$B$19))-1)))</f>
        <v>1</v>
      </c>
      <c r="AT12" s="7" cm="1">
        <f t="array" aca="1" ref="AT12" ca="1">INDIRECT("'"&amp;SUBSTITUTE(AR12,"'","''")&amp;"'!G5")</f>
        <v>24</v>
      </c>
      <c r="AU12" s="7">
        <f t="shared" ca="1" si="20"/>
        <v>9</v>
      </c>
      <c r="AV12" s="7">
        <f t="shared" ca="1" si="21"/>
        <v>6</v>
      </c>
      <c r="AW12" s="7">
        <f t="shared" ca="1" si="22"/>
        <v>0</v>
      </c>
      <c r="AX12" s="7" cm="1">
        <f t="array" aca="1" ref="AX12" ca="1">(5+AV12)*(10+AU12)*(AS12+3)*(_xlfn.SWITCH(AW12,0,1,1,1.5,2,4))</f>
        <v>836</v>
      </c>
      <c r="AY12" s="160">
        <f t="shared" ca="1" si="0"/>
        <v>0.95</v>
      </c>
      <c r="AZ12" s="161">
        <f t="shared" ca="1" si="23"/>
        <v>0.95000899999999999</v>
      </c>
      <c r="BB12" s="7">
        <f t="shared" ca="1" si="34"/>
        <v>9</v>
      </c>
      <c r="BC12" t="str">
        <f t="shared" ca="1" si="24"/>
        <v>Paul</v>
      </c>
      <c r="BD12">
        <f t="shared" ca="1" si="25"/>
        <v>2</v>
      </c>
      <c r="BE12">
        <f t="shared" ca="1" si="26"/>
        <v>2</v>
      </c>
      <c r="BF12">
        <f t="shared" ca="1" si="27"/>
        <v>4</v>
      </c>
    </row>
    <row r="13" spans="1:58" x14ac:dyDescent="0.3">
      <c r="A13" s="7">
        <f t="shared" ca="1" si="28"/>
        <v>10</v>
      </c>
      <c r="B13" t="str">
        <f ca="1">Dermot!$B$2</f>
        <v>Dermot</v>
      </c>
      <c r="C13" s="7">
        <f t="shared" ca="1" si="29"/>
        <v>29</v>
      </c>
      <c r="D13" s="7">
        <f t="shared" ca="1" si="30"/>
        <v>19</v>
      </c>
      <c r="E13" s="7">
        <f t="shared" ca="1" si="1"/>
        <v>48</v>
      </c>
      <c r="F13" s="7">
        <f t="shared" ca="1" si="31"/>
        <v>29.028089999999999</v>
      </c>
      <c r="G13" s="7">
        <f t="shared" ca="1" si="32"/>
        <v>19.01709</v>
      </c>
      <c r="H13" s="7">
        <f t="shared" ca="1" si="2"/>
        <v>48.045090000000002</v>
      </c>
      <c r="L13"/>
      <c r="M13" s="7"/>
      <c r="N13" s="7"/>
      <c r="O13" s="7"/>
      <c r="P13" s="7"/>
      <c r="Q13" s="7"/>
      <c r="R13" s="7"/>
      <c r="S13"/>
      <c r="T13"/>
      <c r="U13"/>
      <c r="W13" s="7"/>
      <c r="X13" s="7"/>
      <c r="Y13" s="7"/>
      <c r="Z13" s="7"/>
      <c r="AA13" s="7"/>
      <c r="AB13"/>
      <c r="AC13"/>
      <c r="AD13"/>
      <c r="AE13"/>
      <c r="AQ13" s="7">
        <f t="shared" ca="1" si="33"/>
        <v>10</v>
      </c>
      <c r="AR13" t="str">
        <f t="shared" ca="1" si="19"/>
        <v>Dermot</v>
      </c>
      <c r="AS13" s="7">
        <f ca="1">IFERROR(_xlfn.NUMBERVALUE(_xlfn.XLOOKUP(AR13,'Standings - Overall'!$C$4:$C$19,'Standings - Overall'!$B$4:$B$19)),_xlfn.NUMBERVALUE(LEFT(_xlfn.XLOOKUP(AR13,'Standings - Overall'!$C$4:$C$19,'Standings - Overall'!$B$4:$B$19),LEN(_xlfn.XLOOKUP(AR13,'Standings - Overall'!$C$4:$C$19,'Standings - Overall'!$B$4:$B$19))-1)))</f>
        <v>12</v>
      </c>
      <c r="AT13" s="7" cm="1">
        <f t="array" aca="1" ref="AT13" ca="1">INDIRECT("'"&amp;SUBSTITUTE(AR13,"'","''")&amp;"'!G5")</f>
        <v>22</v>
      </c>
      <c r="AU13" s="7">
        <f t="shared" ca="1" si="20"/>
        <v>12.5</v>
      </c>
      <c r="AV13" s="7">
        <f t="shared" ca="1" si="21"/>
        <v>10</v>
      </c>
      <c r="AW13" s="7">
        <f t="shared" ca="1" si="22"/>
        <v>1</v>
      </c>
      <c r="AX13" s="7" cm="1">
        <f t="array" aca="1" ref="AX13" ca="1">(5+AV13)*(10+AU13)*(AS13+3)*(_xlfn.SWITCH(AW13,0,1,1,1.5,2,4))</f>
        <v>7593.75</v>
      </c>
      <c r="AY13" s="160">
        <f t="shared" ca="1" si="0"/>
        <v>0.54800000000000004</v>
      </c>
      <c r="AZ13" s="161">
        <f t="shared" ca="1" si="23"/>
        <v>0.54801</v>
      </c>
      <c r="BB13" s="7">
        <f t="shared" ca="1" si="34"/>
        <v>10</v>
      </c>
      <c r="BC13" t="str">
        <f t="shared" ca="1" si="24"/>
        <v>Dermot</v>
      </c>
      <c r="BD13">
        <f t="shared" ca="1" si="25"/>
        <v>3</v>
      </c>
      <c r="BE13">
        <f t="shared" ca="1" si="26"/>
        <v>6</v>
      </c>
      <c r="BF13">
        <f t="shared" ca="1" si="27"/>
        <v>9</v>
      </c>
    </row>
    <row r="14" spans="1:58" x14ac:dyDescent="0.3">
      <c r="A14" s="7">
        <f t="shared" ca="1" si="28"/>
        <v>11</v>
      </c>
      <c r="B14" t="str">
        <f ca="1">Cormac!$B$2</f>
        <v>Cormac</v>
      </c>
      <c r="C14" s="7">
        <f t="shared" ca="1" si="29"/>
        <v>26</v>
      </c>
      <c r="D14" s="7">
        <f t="shared" ca="1" si="30"/>
        <v>31</v>
      </c>
      <c r="E14" s="7">
        <f t="shared" ca="1" si="1"/>
        <v>57</v>
      </c>
      <c r="F14" s="7">
        <f t="shared" ca="1" si="31"/>
        <v>26.018089</v>
      </c>
      <c r="G14" s="7">
        <f t="shared" ca="1" si="32"/>
        <v>31.019088999999997</v>
      </c>
      <c r="H14" s="7">
        <f t="shared" ca="1" si="2"/>
        <v>57.037088999999995</v>
      </c>
      <c r="L14"/>
      <c r="M14" s="7"/>
      <c r="N14" s="7"/>
      <c r="O14" s="7"/>
      <c r="P14" s="7"/>
      <c r="Q14" s="7"/>
      <c r="R14" s="7"/>
      <c r="S14"/>
      <c r="T14"/>
      <c r="U14"/>
      <c r="W14" s="7"/>
      <c r="X14" s="7"/>
      <c r="Y14" s="7"/>
      <c r="Z14" s="7"/>
      <c r="AA14" s="7"/>
      <c r="AB14"/>
      <c r="AC14"/>
      <c r="AD14"/>
      <c r="AE14"/>
      <c r="AQ14" s="7">
        <f t="shared" ca="1" si="33"/>
        <v>11</v>
      </c>
      <c r="AR14" t="str">
        <f t="shared" ca="1" si="19"/>
        <v>Cormac</v>
      </c>
      <c r="AS14" s="7">
        <f ca="1">IFERROR(_xlfn.NUMBERVALUE(_xlfn.XLOOKUP(AR14,'Standings - Overall'!$C$4:$C$19,'Standings - Overall'!$B$4:$B$19)),_xlfn.NUMBERVALUE(LEFT(_xlfn.XLOOKUP(AR14,'Standings - Overall'!$C$4:$C$19,'Standings - Overall'!$B$4:$B$19),LEN(_xlfn.XLOOKUP(AR14,'Standings - Overall'!$C$4:$C$19,'Standings - Overall'!$B$4:$B$19))-1)))</f>
        <v>6</v>
      </c>
      <c r="AT14" s="7" cm="1">
        <f t="array" aca="1" ref="AT14" ca="1">INDIRECT("'"&amp;SUBSTITUTE(AR14,"'","''")&amp;"'!G5")</f>
        <v>34</v>
      </c>
      <c r="AU14" s="7">
        <f t="shared" ca="1" si="20"/>
        <v>4</v>
      </c>
      <c r="AV14" s="7">
        <f t="shared" ca="1" si="21"/>
        <v>5</v>
      </c>
      <c r="AW14" s="7">
        <f t="shared" ca="1" si="22"/>
        <v>0</v>
      </c>
      <c r="AX14" s="7" cm="1">
        <f t="array" aca="1" ref="AX14" ca="1">(5+AV14)*(10+AU14)*(AS14+3)*(_xlfn.SWITCH(AW14,0,1,1,1.5,2,4))</f>
        <v>1260</v>
      </c>
      <c r="AY14" s="160">
        <f t="shared" ca="1" si="0"/>
        <v>0.92500000000000004</v>
      </c>
      <c r="AZ14" s="161">
        <f t="shared" ca="1" si="23"/>
        <v>0.92501100000000003</v>
      </c>
      <c r="BB14" s="7">
        <f t="shared" ca="1" si="34"/>
        <v>11</v>
      </c>
      <c r="BC14" t="str">
        <f t="shared" ca="1" si="24"/>
        <v>Cormac</v>
      </c>
      <c r="BD14">
        <f t="shared" ca="1" si="25"/>
        <v>6</v>
      </c>
      <c r="BE14">
        <f t="shared" ca="1" si="26"/>
        <v>6</v>
      </c>
      <c r="BF14">
        <f t="shared" ca="1" si="27"/>
        <v>12</v>
      </c>
    </row>
    <row r="15" spans="1:58" x14ac:dyDescent="0.3">
      <c r="A15" s="7">
        <f t="shared" ca="1" si="28"/>
        <v>12</v>
      </c>
      <c r="B15" t="str">
        <f ca="1">Alan!$B$2</f>
        <v>Alan</v>
      </c>
      <c r="C15" s="7">
        <f t="shared" ca="1" si="29"/>
        <v>25</v>
      </c>
      <c r="D15" s="7">
        <f t="shared" ca="1" si="30"/>
        <v>26</v>
      </c>
      <c r="E15" s="7">
        <f t="shared" ca="1" si="1"/>
        <v>51</v>
      </c>
      <c r="F15" s="7">
        <f t="shared" ca="1" si="31"/>
        <v>25.021088000000002</v>
      </c>
      <c r="G15" s="7">
        <f t="shared" ca="1" si="32"/>
        <v>26.025088</v>
      </c>
      <c r="H15" s="7">
        <f t="shared" ca="1" si="2"/>
        <v>51.046088000000005</v>
      </c>
      <c r="L15"/>
      <c r="M15" s="7"/>
      <c r="N15" s="7"/>
      <c r="O15" s="7"/>
      <c r="P15" s="7"/>
      <c r="Q15" s="7"/>
      <c r="R15" s="7"/>
      <c r="S15"/>
      <c r="T15"/>
      <c r="U15"/>
      <c r="W15" s="7"/>
      <c r="X15" s="7"/>
      <c r="Y15" s="7"/>
      <c r="Z15" s="7"/>
      <c r="AA15" s="7"/>
      <c r="AB15"/>
      <c r="AC15"/>
      <c r="AD15"/>
      <c r="AE15"/>
      <c r="AP15" s="7"/>
      <c r="AQ15" s="7">
        <f t="shared" ca="1" si="33"/>
        <v>12</v>
      </c>
      <c r="AR15" t="str">
        <f t="shared" ca="1" si="19"/>
        <v>Alan</v>
      </c>
      <c r="AS15" s="7">
        <f ca="1">IFERROR(_xlfn.NUMBERVALUE(_xlfn.XLOOKUP(AR15,'Standings - Overall'!$C$4:$C$19,'Standings - Overall'!$B$4:$B$19)),_xlfn.NUMBERVALUE(LEFT(_xlfn.XLOOKUP(AR15,'Standings - Overall'!$C$4:$C$19,'Standings - Overall'!$B$4:$B$19),LEN(_xlfn.XLOOKUP(AR15,'Standings - Overall'!$C$4:$C$19,'Standings - Overall'!$B$4:$B$19))-1)))</f>
        <v>10</v>
      </c>
      <c r="AT15" s="7" cm="1">
        <f t="array" aca="1" ref="AT15" ca="1">INDIRECT("'"&amp;SUBSTITUTE(AR15,"'","''")&amp;"'!G5")</f>
        <v>24</v>
      </c>
      <c r="AU15" s="7">
        <f t="shared" ca="1" si="20"/>
        <v>9</v>
      </c>
      <c r="AV15" s="7">
        <f t="shared" ca="1" si="21"/>
        <v>1</v>
      </c>
      <c r="AW15" s="7">
        <f t="shared" ca="1" si="22"/>
        <v>1</v>
      </c>
      <c r="AX15" s="7" cm="1">
        <f t="array" aca="1" ref="AX15" ca="1">(5+AV15)*(10+AU15)*(AS15+3)*(_xlfn.SWITCH(AW15,0,1,1,1.5,2,4))</f>
        <v>2223</v>
      </c>
      <c r="AY15" s="160">
        <f t="shared" ca="1" si="0"/>
        <v>0.86799999999999999</v>
      </c>
      <c r="AZ15" s="161">
        <f t="shared" ca="1" si="23"/>
        <v>0.86801200000000001</v>
      </c>
      <c r="BB15" s="7">
        <f t="shared" ca="1" si="34"/>
        <v>12</v>
      </c>
      <c r="BC15" t="str">
        <f t="shared" ca="1" si="24"/>
        <v>Alan</v>
      </c>
      <c r="BD15">
        <f t="shared" ca="1" si="25"/>
        <v>6</v>
      </c>
      <c r="BE15">
        <f t="shared" ca="1" si="26"/>
        <v>2</v>
      </c>
      <c r="BF15">
        <f t="shared" ca="1" si="27"/>
        <v>8</v>
      </c>
    </row>
    <row r="16" spans="1:58" x14ac:dyDescent="0.3">
      <c r="A16" s="7">
        <f ca="1">IF(ISBLANK(B16),"",IFERROR(A15+1,1))</f>
        <v>13</v>
      </c>
      <c r="B16" t="str">
        <f ca="1">Aaron!$B$2</f>
        <v>Aaron</v>
      </c>
      <c r="C16" s="7">
        <f t="shared" ca="1" si="29"/>
        <v>33</v>
      </c>
      <c r="D16" s="7">
        <f t="shared" ca="1" si="30"/>
        <v>31</v>
      </c>
      <c r="E16" s="7">
        <f t="shared" ca="1" si="1"/>
        <v>64</v>
      </c>
      <c r="F16" s="7">
        <f t="shared" ca="1" si="31"/>
        <v>33.032086999999997</v>
      </c>
      <c r="G16" s="7">
        <f t="shared" ca="1" si="32"/>
        <v>31.029087000000001</v>
      </c>
      <c r="H16" s="7">
        <f t="shared" ca="1" si="2"/>
        <v>64.061087000000001</v>
      </c>
      <c r="L16"/>
      <c r="M16" s="7"/>
      <c r="N16" s="7"/>
      <c r="O16" s="7"/>
      <c r="P16" s="7"/>
      <c r="Q16" s="7"/>
      <c r="R16" s="7"/>
      <c r="S16"/>
      <c r="T16"/>
      <c r="U16"/>
      <c r="W16" s="7"/>
      <c r="X16" s="7"/>
      <c r="Y16" s="7"/>
      <c r="Z16" s="7"/>
      <c r="AA16" s="7"/>
      <c r="AB16"/>
      <c r="AC16"/>
      <c r="AD16"/>
      <c r="AE16"/>
      <c r="AQ16" s="7">
        <f ca="1">IF(ISBLANK(AR16),"",IFERROR(AQ15+1,1))</f>
        <v>13</v>
      </c>
      <c r="AR16" t="str">
        <f t="shared" ca="1" si="19"/>
        <v>Aaron</v>
      </c>
      <c r="AS16" s="7">
        <f ca="1">IFERROR(_xlfn.NUMBERVALUE(_xlfn.XLOOKUP(AR16,'Standings - Overall'!$C$4:$C$19,'Standings - Overall'!$B$4:$B$19)),_xlfn.NUMBERVALUE(LEFT(_xlfn.XLOOKUP(AR16,'Standings - Overall'!$C$4:$C$19,'Standings - Overall'!$B$4:$B$19),LEN(_xlfn.XLOOKUP(AR16,'Standings - Overall'!$C$4:$C$19,'Standings - Overall'!$B$4:$B$19))-1)))</f>
        <v>2</v>
      </c>
      <c r="AT16" s="7" cm="1">
        <f t="array" aca="1" ref="AT16" ca="1">INDIRECT("'"&amp;SUBSTITUTE(AR16,"'","''")&amp;"'!G5")</f>
        <v>24</v>
      </c>
      <c r="AU16" s="7">
        <f t="shared" ca="1" si="20"/>
        <v>9</v>
      </c>
      <c r="AV16" s="7">
        <f t="shared" ca="1" si="21"/>
        <v>2</v>
      </c>
      <c r="AW16" s="7">
        <f t="shared" ca="1" si="22"/>
        <v>0</v>
      </c>
      <c r="AX16" s="7" cm="1">
        <f t="array" aca="1" ref="AX16" ca="1">(5+AV16)*(10+AU16)*(AS16+3)*(_xlfn.SWITCH(AW16,0,1,1,1.5,2,4))</f>
        <v>665</v>
      </c>
      <c r="AY16" s="160">
        <f t="shared" ca="1" si="0"/>
        <v>0.96</v>
      </c>
      <c r="AZ16" s="161">
        <f t="shared" ca="1" si="23"/>
        <v>0.96001300000000001</v>
      </c>
      <c r="BB16" s="7">
        <f ca="1">IF(ISBLANK(BC16),"",IFERROR(BB15+1,1))</f>
        <v>13</v>
      </c>
      <c r="BC16" t="str">
        <f t="shared" ca="1" si="24"/>
        <v>Aaron</v>
      </c>
      <c r="BD16">
        <f t="shared" ca="1" si="25"/>
        <v>2</v>
      </c>
      <c r="BE16">
        <f t="shared" ca="1" si="26"/>
        <v>4</v>
      </c>
      <c r="BF16">
        <f t="shared" ca="1" si="27"/>
        <v>6</v>
      </c>
    </row>
    <row r="17" spans="1:58" x14ac:dyDescent="0.3">
      <c r="A17" s="7">
        <f t="shared" ca="1" si="28"/>
        <v>14</v>
      </c>
      <c r="B17" t="str">
        <f ca="1">Stewart!$B$2</f>
        <v>Stewart</v>
      </c>
      <c r="C17" s="7">
        <f t="shared" ca="1" si="29"/>
        <v>30</v>
      </c>
      <c r="D17" s="7">
        <f t="shared" ca="1" si="30"/>
        <v>26</v>
      </c>
      <c r="E17" s="7">
        <f t="shared" ca="1" si="1"/>
        <v>56</v>
      </c>
      <c r="F17" s="7">
        <f t="shared" ca="1" si="31"/>
        <v>30.030086000000001</v>
      </c>
      <c r="G17" s="7">
        <f t="shared" ca="1" si="32"/>
        <v>26.025085999999998</v>
      </c>
      <c r="H17" s="7">
        <f t="shared" ca="1" si="2"/>
        <v>56.055085999999996</v>
      </c>
      <c r="L17"/>
      <c r="M17" s="7"/>
      <c r="N17" s="7"/>
      <c r="O17" s="7"/>
      <c r="P17" s="7"/>
      <c r="Q17" s="7"/>
      <c r="R17" s="7"/>
      <c r="S17"/>
      <c r="T17"/>
      <c r="U17"/>
      <c r="W17" s="7"/>
      <c r="X17" s="7"/>
      <c r="Y17" s="7"/>
      <c r="Z17" s="7"/>
      <c r="AA17" s="7"/>
      <c r="AB17"/>
      <c r="AC17"/>
      <c r="AD17"/>
      <c r="AE17"/>
      <c r="AQ17" s="7">
        <f t="shared" ref="AQ17" ca="1" si="35">IF(ISBLANK(AR17),"",IFERROR(AQ16+1,1))</f>
        <v>14</v>
      </c>
      <c r="AR17" t="str">
        <f t="shared" ca="1" si="19"/>
        <v>Stewart</v>
      </c>
      <c r="AS17" s="7">
        <f ca="1">IFERROR(_xlfn.NUMBERVALUE(_xlfn.XLOOKUP(AR17,'Standings - Overall'!$C$4:$C$19,'Standings - Overall'!$B$4:$B$19)),_xlfn.NUMBERVALUE(LEFT(_xlfn.XLOOKUP(AR17,'Standings - Overall'!$C$4:$C$19,'Standings - Overall'!$B$4:$B$19),LEN(_xlfn.XLOOKUP(AR17,'Standings - Overall'!$C$4:$C$19,'Standings - Overall'!$B$4:$B$19))-1)))</f>
        <v>7</v>
      </c>
      <c r="AT17" s="7" cm="1">
        <f t="array" aca="1" ref="AT17" ca="1">INDIRECT("'"&amp;SUBSTITUTE(AR17,"'","''")&amp;"'!G5")</f>
        <v>18</v>
      </c>
      <c r="AU17" s="7">
        <f t="shared" ca="1" si="20"/>
        <v>14</v>
      </c>
      <c r="AV17" s="7">
        <f t="shared" ca="1" si="21"/>
        <v>4</v>
      </c>
      <c r="AW17" s="7">
        <f t="shared" ca="1" si="22"/>
        <v>0</v>
      </c>
      <c r="AX17" s="7" cm="1">
        <f t="array" aca="1" ref="AX17" ca="1">(5+AV17)*(10+AU17)*(AS17+3)*(_xlfn.SWITCH(AW17,0,1,1,1.5,2,4))</f>
        <v>2160</v>
      </c>
      <c r="AY17" s="160">
        <f t="shared" ca="1" si="0"/>
        <v>0.872</v>
      </c>
      <c r="AZ17" s="161">
        <f t="shared" ca="1" si="23"/>
        <v>0.87201399999999996</v>
      </c>
      <c r="BB17" s="7">
        <f t="shared" ref="BB17:BB19" ca="1" si="36">IF(ISBLANK(BC17),"",IFERROR(BB16+1,1))</f>
        <v>14</v>
      </c>
      <c r="BC17" t="str">
        <f t="shared" ca="1" si="24"/>
        <v>Stewart</v>
      </c>
      <c r="BD17">
        <f t="shared" ca="1" si="25"/>
        <v>1</v>
      </c>
      <c r="BE17">
        <f t="shared" ca="1" si="26"/>
        <v>3</v>
      </c>
      <c r="BF17">
        <f t="shared" ca="1" si="27"/>
        <v>4</v>
      </c>
    </row>
    <row r="18" spans="1:58" x14ac:dyDescent="0.3">
      <c r="A18" s="7">
        <f t="shared" ca="1" si="28"/>
        <v>15</v>
      </c>
      <c r="B18" t="str">
        <f ca="1">Casper!$B$2</f>
        <v>Casper</v>
      </c>
      <c r="C18" s="7">
        <f t="shared" ca="1" si="29"/>
        <v>26</v>
      </c>
      <c r="D18" s="7">
        <f t="shared" ca="1" si="30"/>
        <v>27</v>
      </c>
      <c r="E18" s="7">
        <f t="shared" ca="1" si="1"/>
        <v>53</v>
      </c>
      <c r="F18" s="7">
        <f t="shared" ca="1" si="31"/>
        <v>26.021084999999999</v>
      </c>
      <c r="G18" s="7">
        <f t="shared" ca="1" si="32"/>
        <v>27.027085</v>
      </c>
      <c r="H18" s="7">
        <f t="shared" ca="1" si="2"/>
        <v>53.048085</v>
      </c>
      <c r="L18"/>
      <c r="M18" s="7"/>
      <c r="N18" s="7"/>
      <c r="O18" s="7"/>
      <c r="P18" s="7"/>
      <c r="Q18" s="7"/>
      <c r="R18" s="7"/>
      <c r="S18"/>
      <c r="T18"/>
      <c r="U18"/>
      <c r="W18" s="7"/>
      <c r="X18" s="7"/>
      <c r="Y18" s="7"/>
      <c r="Z18" s="7"/>
      <c r="AA18" s="7"/>
      <c r="AB18"/>
      <c r="AC18"/>
      <c r="AD18"/>
      <c r="AE18"/>
      <c r="AQ18" s="7">
        <f t="shared" ref="AQ18:AQ19" ca="1" si="37">IF(ISBLANK(AR18),"",IFERROR(AQ17+1,1))</f>
        <v>15</v>
      </c>
      <c r="AR18" t="str">
        <f t="shared" ref="AR18:AR19" ca="1" si="38">B18</f>
        <v>Casper</v>
      </c>
      <c r="AS18" s="7">
        <f ca="1">IFERROR(_xlfn.NUMBERVALUE(_xlfn.XLOOKUP(AR18,'Standings - Overall'!$C$4:$C$19,'Standings - Overall'!$B$4:$B$19)),_xlfn.NUMBERVALUE(LEFT(_xlfn.XLOOKUP(AR18,'Standings - Overall'!$C$4:$C$19,'Standings - Overall'!$B$4:$B$19),LEN(_xlfn.XLOOKUP(AR18,'Standings - Overall'!$C$4:$C$19,'Standings - Overall'!$B$4:$B$19))-1)))</f>
        <v>9</v>
      </c>
      <c r="AT18" s="182">
        <v>0</v>
      </c>
      <c r="AU18" s="7">
        <f t="shared" ref="AU18:AU19" ca="1" si="39">_xlfn.RANK.AVG(AT18,$AT$4:$AT$19,0)</f>
        <v>15.5</v>
      </c>
      <c r="AV18" s="7">
        <f t="shared" ref="AV18:AV19" ca="1" si="40">ABS(_xlfn.XLOOKUP(AR18,$B$4:$B$19,$C$4:$C$19)-_xlfn.XLOOKUP(AR18,$B$4:$B$19,$D$4:$D$19))</f>
        <v>1</v>
      </c>
      <c r="AW18" s="7">
        <f t="shared" ref="AW18:AW19" ca="1" si="41">COUNTIF(C18:D18,"&lt;"&amp;MEDIAN($C$4:$D$19))</f>
        <v>0</v>
      </c>
      <c r="AX18" s="7" cm="1">
        <f t="array" aca="1" ref="AX18" ca="1">(5+AV18)*(10+AU18)*(AS18+3)*(_xlfn.SWITCH(AW18,0,1,1,1.5,2,4))</f>
        <v>1836</v>
      </c>
      <c r="AY18" s="160">
        <f t="shared" ref="AY18:AY19" ca="1" si="42">ROUND(1-(AX18/((MAX($AU$4:$AU$19)^2)*70)),3)</f>
        <v>0.89100000000000001</v>
      </c>
      <c r="AZ18" s="161">
        <f t="shared" ref="AZ18:AZ19" ca="1" si="43">AY18+AQ18/1000000</f>
        <v>0.891015</v>
      </c>
      <c r="BB18" s="7">
        <f t="shared" ca="1" si="36"/>
        <v>15</v>
      </c>
      <c r="BC18" t="str">
        <f t="shared" ca="1" si="24"/>
        <v>Casper</v>
      </c>
      <c r="BD18">
        <f t="shared" ca="1" si="25"/>
        <v>5</v>
      </c>
      <c r="BE18">
        <f t="shared" ca="1" si="26"/>
        <v>3</v>
      </c>
      <c r="BF18">
        <f t="shared" ca="1" si="27"/>
        <v>8</v>
      </c>
    </row>
    <row r="19" spans="1:58" x14ac:dyDescent="0.3">
      <c r="A19" s="7">
        <f ca="1">IF(ISBLANK(B19),"",IFERROR(A18+1,1))</f>
        <v>16</v>
      </c>
      <c r="B19" t="str">
        <f ca="1">Slimer!$B$2</f>
        <v>Slimer</v>
      </c>
      <c r="C19" s="7">
        <f ca="1">INDIRECT("'"&amp;$B19&amp;"'!G29")</f>
        <v>21</v>
      </c>
      <c r="D19" s="7">
        <f ca="1">INDIRECT("'"&amp;$B19&amp;"'!Q29")</f>
        <v>23</v>
      </c>
      <c r="E19" s="7">
        <f t="shared" ca="1" si="1"/>
        <v>44</v>
      </c>
      <c r="F19" s="7">
        <f ca="1">IFERROR(C19+(INDIRECT("'"&amp;$B19&amp;"'!H29")/1000)+((100-A19)/1000000),"")</f>
        <v>21.015084000000002</v>
      </c>
      <c r="G19" s="7">
        <f ca="1">IFERROR(D19+(INDIRECT("'"&amp;$B19&amp;"'!R29")/1000)+((100-A19)/1000000),"")</f>
        <v>23.022084</v>
      </c>
      <c r="H19" s="7">
        <f t="shared" ca="1" si="2"/>
        <v>44.037084</v>
      </c>
      <c r="L19"/>
      <c r="M19" s="7"/>
      <c r="N19" s="7"/>
      <c r="O19" s="7"/>
      <c r="P19" s="7"/>
      <c r="Q19" s="7"/>
      <c r="R19" s="7"/>
      <c r="S19"/>
      <c r="T19"/>
      <c r="U19"/>
      <c r="W19" s="7"/>
      <c r="X19" s="7"/>
      <c r="Y19" s="7"/>
      <c r="Z19" s="7"/>
      <c r="AA19" s="7"/>
      <c r="AB19"/>
      <c r="AC19"/>
      <c r="AD19"/>
      <c r="AE19"/>
      <c r="AQ19" s="7">
        <f t="shared" ca="1" si="37"/>
        <v>16</v>
      </c>
      <c r="AR19" t="str">
        <f t="shared" ca="1" si="38"/>
        <v>Slimer</v>
      </c>
      <c r="AS19" s="7">
        <f ca="1">IFERROR(_xlfn.NUMBERVALUE(_xlfn.XLOOKUP(AR19,'Standings - Overall'!$C$4:$C$19,'Standings - Overall'!$B$4:$B$19)),_xlfn.NUMBERVALUE(LEFT(_xlfn.XLOOKUP(AR19,'Standings - Overall'!$C$4:$C$19,'Standings - Overall'!$B$4:$B$19),LEN(_xlfn.XLOOKUP(AR19,'Standings - Overall'!$C$4:$C$19,'Standings - Overall'!$B$4:$B$19))-1)))</f>
        <v>15</v>
      </c>
      <c r="AT19" s="182">
        <v>0</v>
      </c>
      <c r="AU19" s="7">
        <f t="shared" ca="1" si="39"/>
        <v>15.5</v>
      </c>
      <c r="AV19" s="7">
        <f t="shared" ca="1" si="40"/>
        <v>2</v>
      </c>
      <c r="AW19" s="7">
        <f t="shared" ca="1" si="41"/>
        <v>2</v>
      </c>
      <c r="AX19" s="7" cm="1">
        <f t="array" aca="1" ref="AX19" ca="1">(5+AV19)*(10+AU19)*(AS19+3)*(_xlfn.SWITCH(AW19,0,1,1,1.5,2,4))</f>
        <v>12852</v>
      </c>
      <c r="AY19" s="160">
        <f t="shared" ca="1" si="42"/>
        <v>0.23599999999999999</v>
      </c>
      <c r="AZ19" s="161">
        <f t="shared" ca="1" si="43"/>
        <v>0.23601599999999998</v>
      </c>
      <c r="BB19" s="7">
        <f t="shared" ca="1" si="36"/>
        <v>16</v>
      </c>
      <c r="BC19" t="str">
        <f t="shared" ca="1" si="24"/>
        <v>Slimer</v>
      </c>
      <c r="BD19">
        <f t="shared" ca="1" si="25"/>
        <v>8</v>
      </c>
      <c r="BE19">
        <f t="shared" ca="1" si="26"/>
        <v>5</v>
      </c>
      <c r="BF19">
        <f t="shared" ca="1" si="27"/>
        <v>13</v>
      </c>
    </row>
  </sheetData>
  <mergeCells count="7">
    <mergeCell ref="A1:H1"/>
    <mergeCell ref="AG1:AJ1"/>
    <mergeCell ref="AQ1:AZ1"/>
    <mergeCell ref="AL1:AO1"/>
    <mergeCell ref="X1:AE1"/>
    <mergeCell ref="O1:V1"/>
    <mergeCell ref="J1:M1"/>
  </mergeCells>
  <pageMargins left="0.7" right="0.7" top="0.75" bottom="0.75" header="0.3" footer="0.3"/>
  <pageSetup paperSize="9" orientation="portrait" horizontalDpi="200" verticalDpi="200" r:id="rId1"/>
  <headerFooter>
    <oddFooter>&amp;C&amp;1#&amp;"Arial"&amp;9&amp;K7C7C80Public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53</vt:i4>
      </vt:variant>
      <vt:variant>
        <vt:lpstr>Named Ranges</vt:lpstr>
      </vt:variant>
      <vt:variant>
        <vt:i4>8</vt:i4>
      </vt:variant>
    </vt:vector>
  </HeadingPairs>
  <TitlesOfParts>
    <vt:vector size="61" baseType="lpstr">
      <vt:lpstr>Input</vt:lpstr>
      <vt:lpstr>Order Of Play (Auto)</vt:lpstr>
      <vt:lpstr>Partner Test</vt:lpstr>
      <vt:lpstr>Order Of Play (Manual)</vt:lpstr>
      <vt:lpstr>Standings - Overall</vt:lpstr>
      <vt:lpstr>Awards</vt:lpstr>
      <vt:lpstr>Standings - Day #1</vt:lpstr>
      <vt:lpstr>Standings - Day #2</vt:lpstr>
      <vt:lpstr>Scores</vt:lpstr>
      <vt:lpstr>Powerpoint Data</vt:lpstr>
      <vt:lpstr>Game Templates</vt:lpstr>
      <vt:lpstr>Captain's Cup</vt:lpstr>
      <vt:lpstr>Pink Ball</vt:lpstr>
      <vt:lpstr>Pink Ball (Old)</vt:lpstr>
      <vt:lpstr>Texas Scramble</vt:lpstr>
      <vt:lpstr>Player Analysis</vt:lpstr>
      <vt:lpstr>Dermot</vt:lpstr>
      <vt:lpstr>Tom</vt:lpstr>
      <vt:lpstr>Steve</vt:lpstr>
      <vt:lpstr>Jeff</vt:lpstr>
      <vt:lpstr>Rich B</vt:lpstr>
      <vt:lpstr>Neil</vt:lpstr>
      <vt:lpstr>Rich M</vt:lpstr>
      <vt:lpstr>Cormac</vt:lpstr>
      <vt:lpstr>Stewart</vt:lpstr>
      <vt:lpstr>Derek</vt:lpstr>
      <vt:lpstr>Paul</vt:lpstr>
      <vt:lpstr>Aaron</vt:lpstr>
      <vt:lpstr>Paddy</vt:lpstr>
      <vt:lpstr>Joel</vt:lpstr>
      <vt:lpstr>Alan</vt:lpstr>
      <vt:lpstr>Phil</vt:lpstr>
      <vt:lpstr>Phil &amp; Slimer</vt:lpstr>
      <vt:lpstr>Slimer</vt:lpstr>
      <vt:lpstr>Casper</vt:lpstr>
      <vt:lpstr>Composite Player (Team)</vt:lpstr>
      <vt:lpstr>Alan &amp; Casper</vt:lpstr>
      <vt:lpstr>Unused Player #1</vt:lpstr>
      <vt:lpstr>Unused Player #2</vt:lpstr>
      <vt:lpstr>New Eltham Nadgers</vt:lpstr>
      <vt:lpstr>The Green Jackets</vt:lpstr>
      <vt:lpstr>The Lamb Shanks</vt:lpstr>
      <vt:lpstr>Two Hookers</vt:lpstr>
      <vt:lpstr>Dulverton Dickheads</vt:lpstr>
      <vt:lpstr>The Double D's</vt:lpstr>
      <vt:lpstr>PuttGPT</vt:lpstr>
      <vt:lpstr>The Ghoulfers</vt:lpstr>
      <vt:lpstr>Pair Template</vt:lpstr>
      <vt:lpstr>The Ghostbusters</vt:lpstr>
      <vt:lpstr>The Friendly Ghosts</vt:lpstr>
      <vt:lpstr>Course</vt:lpstr>
      <vt:lpstr>Lists</vt:lpstr>
      <vt:lpstr>Sheet 01573030</vt:lpstr>
      <vt:lpstr>LeftTeam</vt:lpstr>
      <vt:lpstr>PinkBall</vt:lpstr>
      <vt:lpstr>PinkBallFull</vt:lpstr>
      <vt:lpstr>RightTeam</vt:lpstr>
      <vt:lpstr>TeeSlot1</vt:lpstr>
      <vt:lpstr>TeeSlot2</vt:lpstr>
      <vt:lpstr>TeeSlot3</vt:lpstr>
      <vt:lpstr>TeeSlot4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Mander</dc:creator>
  <cp:lastModifiedBy>Stephen Mander</cp:lastModifiedBy>
  <dcterms:created xsi:type="dcterms:W3CDTF">2014-08-15T11:29:10Z</dcterms:created>
  <dcterms:modified xsi:type="dcterms:W3CDTF">2025-09-21T18:34:54Z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706e186d-8807-44bb-beec-30ed51960fb6_Enabled">
    <vt:lpwstr>true</vt:lpwstr>
  </property>
  <property fmtid="{D5CDD505-2E9C-101B-9397-08002B2CF9AE}" pid="3" name="MSIP_Label_706e186d-8807-44bb-beec-30ed51960fb6_SetDate">
    <vt:lpwstr>2022-09-08T13:21:36Z</vt:lpwstr>
  </property>
  <property fmtid="{D5CDD505-2E9C-101B-9397-08002B2CF9AE}" pid="4" name="MSIP_Label_706e186d-8807-44bb-beec-30ed51960fb6_Method">
    <vt:lpwstr>Privileged</vt:lpwstr>
  </property>
  <property fmtid="{D5CDD505-2E9C-101B-9397-08002B2CF9AE}" pid="5" name="MSIP_Label_706e186d-8807-44bb-beec-30ed51960fb6_Name">
    <vt:lpwstr>RAndCoPublicMarked</vt:lpwstr>
  </property>
  <property fmtid="{D5CDD505-2E9C-101B-9397-08002B2CF9AE}" pid="6" name="MSIP_Label_706e186d-8807-44bb-beec-30ed51960fb6_SiteId">
    <vt:lpwstr>a3a61790-e8ca-448a-b1be-e046da74a581</vt:lpwstr>
  </property>
  <property fmtid="{D5CDD505-2E9C-101B-9397-08002B2CF9AE}" pid="7" name="MSIP_Label_706e186d-8807-44bb-beec-30ed51960fb6_ActionId">
    <vt:lpwstr>c250134b-4f90-4b5e-bf2d-18fdaa91a480</vt:lpwstr>
  </property>
  <property fmtid="{D5CDD505-2E9C-101B-9397-08002B2CF9AE}" pid="8" name="MSIP_Label_706e186d-8807-44bb-beec-30ed51960fb6_ContentBits">
    <vt:lpwstr>2</vt:lpwstr>
  </property>
  <property fmtid="{D5CDD505-2E9C-101B-9397-08002B2CF9AE}" pid="9" name="RTHDocumentSensitivity">
    <vt:lpwstr>Public</vt:lpwstr>
  </property>
  <property fmtid="{D5CDD505-2E9C-101B-9397-08002B2CF9AE}" pid="10" name="RTHDocumentSensitivityFR">
    <vt:lpwstr>Public</vt:lpwstr>
  </property>
</Properties>
</file>