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andercentral-my.sharepoint.com/personal/richard_mander_biz/Documents/Golf Society/2020 - Dunston Hall/"/>
    </mc:Choice>
  </mc:AlternateContent>
  <xr:revisionPtr revIDLastSave="277" documentId="8_{692A34EB-AE45-436A-9E38-E51C8FAF2625}" xr6:coauthVersionLast="47" xr6:coauthVersionMax="47" xr10:uidLastSave="{3E789BBA-3E9B-40C9-AEC7-2159DBF0FB3F}"/>
  <bookViews>
    <workbookView xWindow="-120" yWindow="-120" windowWidth="29040" windowHeight="15840" tabRatio="884" firstSheet="2" activeTab="5" xr2:uid="{00000000-000D-0000-FFFF-FFFF00000000}"/>
  </bookViews>
  <sheets>
    <sheet name="Standings - Overall" sheetId="6" r:id="rId1"/>
    <sheet name="Standings - Day #1" sheetId="39" r:id="rId2"/>
    <sheet name="Standings - Day #2" sheetId="40" r:id="rId3"/>
    <sheet name="Scores" sheetId="7" r:id="rId4"/>
    <sheet name="Stats" sheetId="105" r:id="rId5"/>
    <sheet name="Captain's Cup" sheetId="34" r:id="rId6"/>
    <sheet name="Pink Ball" sheetId="94" r:id="rId7"/>
    <sheet name="Pink Ball (Old)" sheetId="104" r:id="rId8"/>
    <sheet name="Averages (Net)" sheetId="106" r:id="rId9"/>
    <sheet name="Averages (Gross)" sheetId="107" r:id="rId10"/>
    <sheet name="Dermot" sheetId="55" r:id="rId11"/>
    <sheet name="Steve" sheetId="49" r:id="rId12"/>
    <sheet name="Jeff" sheetId="48" r:id="rId13"/>
    <sheet name="Rich B" sheetId="61" r:id="rId14"/>
    <sheet name="Tom" sheetId="52" r:id="rId15"/>
    <sheet name="Paddy" sheetId="50" r:id="rId16"/>
    <sheet name="Joel" sheetId="59" r:id="rId17"/>
    <sheet name="Paul" sheetId="54" r:id="rId18"/>
    <sheet name="Neil" sheetId="47" r:id="rId19"/>
    <sheet name="Jacob Marley" sheetId="97" r:id="rId20"/>
    <sheet name="New Eltham Nadgers" sheetId="42" r:id="rId21"/>
    <sheet name="The Green Jackets" sheetId="63" r:id="rId22"/>
    <sheet name="The Dulverton Dickheads" sheetId="66" r:id="rId23"/>
    <sheet name="PaddyJoel" sheetId="68" r:id="rId24"/>
    <sheet name="Pauland....." sheetId="67" r:id="rId25"/>
    <sheet name="Course" sheetId="25" r:id="rId26"/>
    <sheet name="Lists" sheetId="77" state="hidden" r:id="rId27"/>
  </sheets>
  <definedNames>
    <definedName name="LeftTeam">Lists!$F$2:$F$12</definedName>
    <definedName name="PinkBall">Lists!$J$2:$J$20</definedName>
    <definedName name="PinkBallFull">Lists!$J$2:$K$20</definedName>
    <definedName name="Players">OFFSET(Lists!$A$1,1,0,20-COUNTBLANK(Lists!$A$1:$A$19),2)</definedName>
    <definedName name="RightTeam">Lists!$H$2:$H$12</definedName>
    <definedName name="Teams">OFFSET(Lists!$D$1,1,0,2,1)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107" l="1"/>
  <c r="F6" i="107" s="1"/>
  <c r="G6" i="107"/>
  <c r="E7" i="107"/>
  <c r="F7" i="107"/>
  <c r="G7" i="107"/>
  <c r="E8" i="107"/>
  <c r="F8" i="107" s="1"/>
  <c r="G8" i="107"/>
  <c r="E9" i="107"/>
  <c r="F9" i="107" s="1"/>
  <c r="G9" i="107"/>
  <c r="E10" i="107"/>
  <c r="F10" i="107"/>
  <c r="G10" i="107"/>
  <c r="E11" i="107"/>
  <c r="F11" i="107" s="1"/>
  <c r="G11" i="107"/>
  <c r="E12" i="107"/>
  <c r="F12" i="107" s="1"/>
  <c r="G12" i="107"/>
  <c r="E13" i="107"/>
  <c r="F13" i="107"/>
  <c r="G13" i="107"/>
  <c r="E14" i="107"/>
  <c r="F14" i="107" s="1"/>
  <c r="G14" i="107"/>
  <c r="E15" i="107"/>
  <c r="F15" i="107" s="1"/>
  <c r="G15" i="107"/>
  <c r="E16" i="107"/>
  <c r="F16" i="107"/>
  <c r="G16" i="107"/>
  <c r="E17" i="107"/>
  <c r="F17" i="107" s="1"/>
  <c r="G17" i="107"/>
  <c r="E18" i="107"/>
  <c r="F18" i="107" s="1"/>
  <c r="G18" i="107"/>
  <c r="E19" i="107"/>
  <c r="F19" i="107"/>
  <c r="G19" i="107"/>
  <c r="E20" i="107"/>
  <c r="F20" i="107" s="1"/>
  <c r="G20" i="107"/>
  <c r="E21" i="107"/>
  <c r="F21" i="107" s="1"/>
  <c r="H21" i="107" s="1"/>
  <c r="G21" i="107"/>
  <c r="E22" i="107"/>
  <c r="F22" i="107"/>
  <c r="G22" i="107"/>
  <c r="H8" i="107" l="1"/>
  <c r="H13" i="107"/>
  <c r="H18" i="107"/>
  <c r="H10" i="107"/>
  <c r="H20" i="107"/>
  <c r="H15" i="107"/>
  <c r="H7" i="107"/>
  <c r="H22" i="107"/>
  <c r="H17" i="107"/>
  <c r="H12" i="107"/>
  <c r="H19" i="107"/>
  <c r="H14" i="107"/>
  <c r="H9" i="107"/>
  <c r="H16" i="107"/>
  <c r="H11" i="107"/>
  <c r="H6" i="107"/>
  <c r="G6" i="106"/>
  <c r="G7" i="106"/>
  <c r="G8" i="106"/>
  <c r="G9" i="106"/>
  <c r="G10" i="106"/>
  <c r="G11" i="106"/>
  <c r="G12" i="106"/>
  <c r="G13" i="106"/>
  <c r="G14" i="106"/>
  <c r="G15" i="106"/>
  <c r="G16" i="106"/>
  <c r="G17" i="106"/>
  <c r="G18" i="106"/>
  <c r="G19" i="106"/>
  <c r="G20" i="106"/>
  <c r="G21" i="106"/>
  <c r="G22" i="106"/>
  <c r="G5" i="106"/>
  <c r="E5" i="107"/>
  <c r="D22" i="107"/>
  <c r="C22" i="107"/>
  <c r="D21" i="107"/>
  <c r="C21" i="107"/>
  <c r="D20" i="107"/>
  <c r="C20" i="107"/>
  <c r="D19" i="107"/>
  <c r="C19" i="107"/>
  <c r="D18" i="107"/>
  <c r="C18" i="107"/>
  <c r="D17" i="107"/>
  <c r="C17" i="107"/>
  <c r="D16" i="107"/>
  <c r="C16" i="107"/>
  <c r="D15" i="107"/>
  <c r="C15" i="107"/>
  <c r="D14" i="107"/>
  <c r="C14" i="107"/>
  <c r="D13" i="107"/>
  <c r="C13" i="107"/>
  <c r="D12" i="107"/>
  <c r="C12" i="107"/>
  <c r="D11" i="107"/>
  <c r="C11" i="107"/>
  <c r="D10" i="107"/>
  <c r="C10" i="107"/>
  <c r="D9" i="107"/>
  <c r="C9" i="107"/>
  <c r="D8" i="107"/>
  <c r="C8" i="107"/>
  <c r="D7" i="107"/>
  <c r="C7" i="107"/>
  <c r="D6" i="107"/>
  <c r="C6" i="107"/>
  <c r="G5" i="107"/>
  <c r="D5" i="107"/>
  <c r="C5" i="107"/>
  <c r="B2" i="107"/>
  <c r="L21" i="105"/>
  <c r="L20" i="105"/>
  <c r="L19" i="105"/>
  <c r="L18" i="105"/>
  <c r="L17" i="105"/>
  <c r="L16" i="105"/>
  <c r="L15" i="105"/>
  <c r="L14" i="105"/>
  <c r="L13" i="105"/>
  <c r="L12" i="105"/>
  <c r="L11" i="105"/>
  <c r="L10" i="105"/>
  <c r="L9" i="105"/>
  <c r="L8" i="105"/>
  <c r="L7" i="105"/>
  <c r="L6" i="105"/>
  <c r="L5" i="105"/>
  <c r="L4" i="105"/>
  <c r="D6" i="106"/>
  <c r="E6" i="106"/>
  <c r="D7" i="106"/>
  <c r="E7" i="106"/>
  <c r="D8" i="106"/>
  <c r="E8" i="106"/>
  <c r="D9" i="106"/>
  <c r="E9" i="106"/>
  <c r="D10" i="106"/>
  <c r="E10" i="106"/>
  <c r="D11" i="106"/>
  <c r="E11" i="106"/>
  <c r="D12" i="106"/>
  <c r="E12" i="106"/>
  <c r="D13" i="106"/>
  <c r="E13" i="106"/>
  <c r="D14" i="106"/>
  <c r="E14" i="106"/>
  <c r="D15" i="106"/>
  <c r="E15" i="106"/>
  <c r="D16" i="106"/>
  <c r="E16" i="106"/>
  <c r="D17" i="106"/>
  <c r="E17" i="106"/>
  <c r="D18" i="106"/>
  <c r="E18" i="106"/>
  <c r="D19" i="106"/>
  <c r="E19" i="106"/>
  <c r="D20" i="106"/>
  <c r="E20" i="106"/>
  <c r="D21" i="106"/>
  <c r="E21" i="106"/>
  <c r="D22" i="106"/>
  <c r="E22" i="106"/>
  <c r="E5" i="106"/>
  <c r="D5" i="106"/>
  <c r="B5" i="105"/>
  <c r="B6" i="105"/>
  <c r="B7" i="105"/>
  <c r="B8" i="105"/>
  <c r="B9" i="105"/>
  <c r="B10" i="105"/>
  <c r="B11" i="105"/>
  <c r="B12" i="105"/>
  <c r="B13" i="105"/>
  <c r="B14" i="105"/>
  <c r="B15" i="105"/>
  <c r="B16" i="105"/>
  <c r="B17" i="105"/>
  <c r="B18" i="105"/>
  <c r="B19" i="105"/>
  <c r="B20" i="105"/>
  <c r="B21" i="105"/>
  <c r="B4" i="105"/>
  <c r="H6" i="106"/>
  <c r="H7" i="106"/>
  <c r="H8" i="106"/>
  <c r="H9" i="106"/>
  <c r="H10" i="106"/>
  <c r="H11" i="106"/>
  <c r="H12" i="106"/>
  <c r="H13" i="106"/>
  <c r="H14" i="106"/>
  <c r="H15" i="106"/>
  <c r="H16" i="106"/>
  <c r="H17" i="106"/>
  <c r="H18" i="106"/>
  <c r="H19" i="106"/>
  <c r="H20" i="106"/>
  <c r="H21" i="106"/>
  <c r="H22" i="106"/>
  <c r="H5" i="106"/>
  <c r="C6" i="106"/>
  <c r="C7" i="106"/>
  <c r="C8" i="106"/>
  <c r="C9" i="106"/>
  <c r="C10" i="106"/>
  <c r="C11" i="106"/>
  <c r="C12" i="106"/>
  <c r="C13" i="106"/>
  <c r="C14" i="106"/>
  <c r="C15" i="106"/>
  <c r="C16" i="106"/>
  <c r="C17" i="106"/>
  <c r="C18" i="106"/>
  <c r="C19" i="106"/>
  <c r="C20" i="106"/>
  <c r="C21" i="106"/>
  <c r="C22" i="106"/>
  <c r="C5" i="106"/>
  <c r="B2" i="106"/>
  <c r="F22" i="106" l="1"/>
  <c r="I12" i="107"/>
  <c r="J12" i="107" s="1"/>
  <c r="F5" i="107"/>
  <c r="F21" i="106"/>
  <c r="F5" i="106"/>
  <c r="F17" i="106"/>
  <c r="F11" i="106"/>
  <c r="F16" i="106"/>
  <c r="F15" i="106"/>
  <c r="F20" i="106"/>
  <c r="F14" i="106"/>
  <c r="F8" i="106"/>
  <c r="F10" i="106"/>
  <c r="F9" i="106"/>
  <c r="F19" i="106"/>
  <c r="F13" i="106"/>
  <c r="F7" i="106"/>
  <c r="F18" i="106"/>
  <c r="F12" i="106"/>
  <c r="F6" i="106"/>
  <c r="H29" i="50"/>
  <c r="I29" i="50"/>
  <c r="I19" i="107" l="1"/>
  <c r="J19" i="107" s="1"/>
  <c r="H5" i="107"/>
  <c r="I9" i="107"/>
  <c r="J9" i="107" s="1"/>
  <c r="I17" i="107"/>
  <c r="J17" i="107" s="1"/>
  <c r="I20" i="107"/>
  <c r="J20" i="107" s="1"/>
  <c r="I15" i="107"/>
  <c r="J15" i="107" s="1"/>
  <c r="I21" i="107"/>
  <c r="J21" i="107" s="1"/>
  <c r="I22" i="107"/>
  <c r="J22" i="107" s="1"/>
  <c r="I7" i="107"/>
  <c r="J7" i="107" s="1"/>
  <c r="I5" i="107"/>
  <c r="I14" i="107"/>
  <c r="J14" i="107" s="1"/>
  <c r="I16" i="107"/>
  <c r="J16" i="107" s="1"/>
  <c r="I8" i="107"/>
  <c r="J8" i="107" s="1"/>
  <c r="I6" i="107"/>
  <c r="J6" i="107" s="1"/>
  <c r="I13" i="107"/>
  <c r="J13" i="107" s="1"/>
  <c r="I10" i="107"/>
  <c r="J10" i="107" s="1"/>
  <c r="I11" i="107"/>
  <c r="J11" i="107" s="1"/>
  <c r="I18" i="107"/>
  <c r="J18" i="107" s="1"/>
  <c r="J22" i="106"/>
  <c r="K22" i="106" s="1"/>
  <c r="J5" i="106"/>
  <c r="K5" i="106" s="1"/>
  <c r="J6" i="106"/>
  <c r="K6" i="106" s="1"/>
  <c r="I6" i="106"/>
  <c r="I8" i="106"/>
  <c r="I20" i="106"/>
  <c r="I10" i="106"/>
  <c r="J19" i="106"/>
  <c r="K19" i="106" s="1"/>
  <c r="J10" i="106"/>
  <c r="K10" i="106" s="1"/>
  <c r="J11" i="106"/>
  <c r="K11" i="106" s="1"/>
  <c r="J16" i="106"/>
  <c r="K16" i="106" s="1"/>
  <c r="J12" i="106"/>
  <c r="K12" i="106" s="1"/>
  <c r="J9" i="106"/>
  <c r="K9" i="106" s="1"/>
  <c r="I13" i="106"/>
  <c r="I17" i="106"/>
  <c r="J18" i="106"/>
  <c r="K18" i="106" s="1"/>
  <c r="J15" i="106"/>
  <c r="K15" i="106" s="1"/>
  <c r="I12" i="106"/>
  <c r="I7" i="106"/>
  <c r="J8" i="106"/>
  <c r="K8" i="106" s="1"/>
  <c r="J21" i="106"/>
  <c r="K21" i="106" s="1"/>
  <c r="J20" i="106"/>
  <c r="K20" i="106" s="1"/>
  <c r="I14" i="106"/>
  <c r="I18" i="106"/>
  <c r="I5" i="106"/>
  <c r="I9" i="106"/>
  <c r="J7" i="106"/>
  <c r="K7" i="106" s="1"/>
  <c r="I19" i="106"/>
  <c r="I15" i="106"/>
  <c r="J13" i="106"/>
  <c r="K13" i="106" s="1"/>
  <c r="J14" i="106"/>
  <c r="K14" i="106" s="1"/>
  <c r="J17" i="106"/>
  <c r="K17" i="106" s="1"/>
  <c r="I21" i="106"/>
  <c r="I11" i="106"/>
  <c r="I16" i="106"/>
  <c r="I22" i="106"/>
  <c r="D25" i="104"/>
  <c r="E25" i="104"/>
  <c r="C25" i="104"/>
  <c r="R5" i="105" l="1"/>
  <c r="R6" i="105"/>
  <c r="R8" i="105"/>
  <c r="R9" i="105"/>
  <c r="R10" i="105"/>
  <c r="R11" i="105"/>
  <c r="R12" i="105"/>
  <c r="R13" i="105"/>
  <c r="R14" i="105"/>
  <c r="R15" i="105"/>
  <c r="R16" i="105"/>
  <c r="R17" i="105"/>
  <c r="R18" i="105"/>
  <c r="R19" i="105"/>
  <c r="R20" i="105"/>
  <c r="R21" i="105"/>
  <c r="M4" i="105"/>
  <c r="M9" i="105"/>
  <c r="M14" i="105"/>
  <c r="M17" i="105"/>
  <c r="M20" i="105"/>
  <c r="N5" i="105"/>
  <c r="N6" i="105"/>
  <c r="N7" i="105"/>
  <c r="N8" i="105"/>
  <c r="N9" i="105"/>
  <c r="N10" i="105"/>
  <c r="N11" i="105"/>
  <c r="N12" i="105"/>
  <c r="N13" i="105"/>
  <c r="N14" i="105"/>
  <c r="N15" i="105"/>
  <c r="N16" i="105"/>
  <c r="N17" i="105"/>
  <c r="N18" i="105"/>
  <c r="N19" i="105"/>
  <c r="N20" i="105"/>
  <c r="N21" i="105"/>
  <c r="Q4" i="105"/>
  <c r="O5" i="105"/>
  <c r="O7" i="105"/>
  <c r="O8" i="105"/>
  <c r="O9" i="105"/>
  <c r="O10" i="105"/>
  <c r="O11" i="105"/>
  <c r="O12" i="105"/>
  <c r="O13" i="105"/>
  <c r="O14" i="105"/>
  <c r="O15" i="105"/>
  <c r="O17" i="105"/>
  <c r="O18" i="105"/>
  <c r="O20" i="105"/>
  <c r="P4" i="105"/>
  <c r="P5" i="105"/>
  <c r="P6" i="105"/>
  <c r="P8" i="105"/>
  <c r="P10" i="105"/>
  <c r="P12" i="105"/>
  <c r="P14" i="105"/>
  <c r="P16" i="105"/>
  <c r="P18" i="105"/>
  <c r="P20" i="105"/>
  <c r="O4" i="105"/>
  <c r="Q5" i="105"/>
  <c r="Q7" i="105"/>
  <c r="Q8" i="105"/>
  <c r="Q10" i="105"/>
  <c r="Q12" i="105"/>
  <c r="Q14" i="105"/>
  <c r="Q16" i="105"/>
  <c r="Q18" i="105"/>
  <c r="Q20" i="105"/>
  <c r="N4" i="105"/>
  <c r="M5" i="105"/>
  <c r="M6" i="105"/>
  <c r="M8" i="105"/>
  <c r="M10" i="105"/>
  <c r="M12" i="105"/>
  <c r="M15" i="105"/>
  <c r="M18" i="105"/>
  <c r="M21" i="105"/>
  <c r="O6" i="105"/>
  <c r="O16" i="105"/>
  <c r="O19" i="105"/>
  <c r="O21" i="105"/>
  <c r="P7" i="105"/>
  <c r="P9" i="105"/>
  <c r="P11" i="105"/>
  <c r="P13" i="105"/>
  <c r="P15" i="105"/>
  <c r="P17" i="105"/>
  <c r="P19" i="105"/>
  <c r="P21" i="105"/>
  <c r="Q6" i="105"/>
  <c r="Q9" i="105"/>
  <c r="Q11" i="105"/>
  <c r="Q13" i="105"/>
  <c r="Q15" i="105"/>
  <c r="Q17" i="105"/>
  <c r="Q19" i="105"/>
  <c r="Q21" i="105"/>
  <c r="M7" i="105"/>
  <c r="M11" i="105"/>
  <c r="M13" i="105"/>
  <c r="M16" i="105"/>
  <c r="M19" i="105"/>
  <c r="R4" i="105"/>
  <c r="J5" i="107"/>
  <c r="R7" i="105" s="1"/>
  <c r="F5" i="105"/>
  <c r="F11" i="105"/>
  <c r="F17" i="105"/>
  <c r="F6" i="105"/>
  <c r="F12" i="105"/>
  <c r="F18" i="105"/>
  <c r="F7" i="105"/>
  <c r="F13" i="105"/>
  <c r="F19" i="105"/>
  <c r="F15" i="105"/>
  <c r="F21" i="105"/>
  <c r="F16" i="105"/>
  <c r="F8" i="105"/>
  <c r="F14" i="105"/>
  <c r="F20" i="105"/>
  <c r="F9" i="105"/>
  <c r="F10" i="105"/>
  <c r="F4" i="105"/>
  <c r="I5" i="105"/>
  <c r="I11" i="105"/>
  <c r="I17" i="105"/>
  <c r="D4" i="105"/>
  <c r="I9" i="105"/>
  <c r="I6" i="105"/>
  <c r="I12" i="105"/>
  <c r="I18" i="105"/>
  <c r="E4" i="105"/>
  <c r="I21" i="105"/>
  <c r="I7" i="105"/>
  <c r="I13" i="105"/>
  <c r="I19" i="105"/>
  <c r="G4" i="105"/>
  <c r="I15" i="105"/>
  <c r="I8" i="105"/>
  <c r="I14" i="105"/>
  <c r="I20" i="105"/>
  <c r="H4" i="105"/>
  <c r="I4" i="105"/>
  <c r="I10" i="105"/>
  <c r="I16" i="105"/>
  <c r="C4" i="105"/>
  <c r="H5" i="105"/>
  <c r="H6" i="105"/>
  <c r="H7" i="105"/>
  <c r="H8" i="105"/>
  <c r="H9" i="105"/>
  <c r="H10" i="105"/>
  <c r="H11" i="105"/>
  <c r="H12" i="105"/>
  <c r="H13" i="105"/>
  <c r="H14" i="105"/>
  <c r="H15" i="105"/>
  <c r="H16" i="105"/>
  <c r="H17" i="105"/>
  <c r="H18" i="105"/>
  <c r="H19" i="105"/>
  <c r="H20" i="105"/>
  <c r="H21" i="105"/>
  <c r="C6" i="105"/>
  <c r="C15" i="105"/>
  <c r="C21" i="105"/>
  <c r="D17" i="105"/>
  <c r="C5" i="105"/>
  <c r="C7" i="105"/>
  <c r="C9" i="105"/>
  <c r="C11" i="105"/>
  <c r="C13" i="105"/>
  <c r="C16" i="105"/>
  <c r="C20" i="105"/>
  <c r="D19" i="105"/>
  <c r="D5" i="105"/>
  <c r="D6" i="105"/>
  <c r="D7" i="105"/>
  <c r="D8" i="105"/>
  <c r="D9" i="105"/>
  <c r="D10" i="105"/>
  <c r="D11" i="105"/>
  <c r="D12" i="105"/>
  <c r="D13" i="105"/>
  <c r="D14" i="105"/>
  <c r="D18" i="105"/>
  <c r="D20" i="105"/>
  <c r="E5" i="105"/>
  <c r="E6" i="105"/>
  <c r="E7" i="105"/>
  <c r="E8" i="105"/>
  <c r="E9" i="105"/>
  <c r="E10" i="105"/>
  <c r="E11" i="105"/>
  <c r="E12" i="105"/>
  <c r="E13" i="105"/>
  <c r="E14" i="105"/>
  <c r="E15" i="105"/>
  <c r="E16" i="105"/>
  <c r="E17" i="105"/>
  <c r="E18" i="105"/>
  <c r="E19" i="105"/>
  <c r="E20" i="105"/>
  <c r="E21" i="105"/>
  <c r="C18" i="105"/>
  <c r="D15" i="105"/>
  <c r="G5" i="105"/>
  <c r="G6" i="105"/>
  <c r="G7" i="105"/>
  <c r="G8" i="105"/>
  <c r="G9" i="105"/>
  <c r="G10" i="105"/>
  <c r="G11" i="105"/>
  <c r="G12" i="105"/>
  <c r="G13" i="105"/>
  <c r="G14" i="105"/>
  <c r="G15" i="105"/>
  <c r="G16" i="105"/>
  <c r="G17" i="105"/>
  <c r="G18" i="105"/>
  <c r="G19" i="105"/>
  <c r="G20" i="105"/>
  <c r="G21" i="105"/>
  <c r="C8" i="105"/>
  <c r="C10" i="105"/>
  <c r="C12" i="105"/>
  <c r="C14" i="105"/>
  <c r="C17" i="105"/>
  <c r="C19" i="105"/>
  <c r="D16" i="105"/>
  <c r="D21" i="105"/>
  <c r="E73" i="97"/>
  <c r="F73" i="97"/>
  <c r="G73" i="97"/>
  <c r="M73" i="97"/>
  <c r="N73" i="97"/>
  <c r="O73" i="97"/>
  <c r="U73" i="97"/>
  <c r="V73" i="97"/>
  <c r="W73" i="97"/>
  <c r="B74" i="97"/>
  <c r="C75" i="97" s="1"/>
  <c r="D74" i="97"/>
  <c r="F74" i="97"/>
  <c r="J74" i="97"/>
  <c r="L74" i="97" s="1"/>
  <c r="R74" i="97"/>
  <c r="S75" i="97" s="1"/>
  <c r="T74" i="97"/>
  <c r="V74" i="97" s="1"/>
  <c r="B75" i="97"/>
  <c r="E76" i="97" s="1"/>
  <c r="K75" i="97"/>
  <c r="L75" i="97"/>
  <c r="R75" i="97"/>
  <c r="U76" i="97" s="1"/>
  <c r="F76" i="97"/>
  <c r="G76" i="97"/>
  <c r="V76" i="97"/>
  <c r="W76" i="97"/>
  <c r="T75" i="97" l="1"/>
  <c r="D75" i="97"/>
  <c r="N74" i="97"/>
  <c r="J75" i="97"/>
  <c r="M76" i="97" l="1"/>
  <c r="N76" i="97"/>
  <c r="O76" i="97"/>
  <c r="E6" i="104"/>
  <c r="D6" i="104" l="1"/>
  <c r="C6" i="104"/>
  <c r="K28" i="49" l="1"/>
  <c r="K27" i="49"/>
  <c r="K26" i="49"/>
  <c r="K25" i="49"/>
  <c r="K24" i="49"/>
  <c r="K23" i="49"/>
  <c r="K22" i="49"/>
  <c r="K21" i="49"/>
  <c r="K20" i="49"/>
  <c r="K19" i="49"/>
  <c r="K18" i="49"/>
  <c r="K17" i="49"/>
  <c r="K16" i="49"/>
  <c r="K15" i="49"/>
  <c r="K14" i="49"/>
  <c r="K13" i="49"/>
  <c r="K12" i="49"/>
  <c r="K28" i="48"/>
  <c r="K27" i="48"/>
  <c r="K26" i="48"/>
  <c r="K25" i="48"/>
  <c r="K24" i="48"/>
  <c r="K23" i="48"/>
  <c r="K22" i="48"/>
  <c r="K21" i="48"/>
  <c r="K20" i="48"/>
  <c r="K19" i="48"/>
  <c r="K18" i="48"/>
  <c r="K17" i="48"/>
  <c r="K16" i="48"/>
  <c r="K15" i="48"/>
  <c r="K14" i="48"/>
  <c r="K13" i="48"/>
  <c r="K12" i="48"/>
  <c r="K28" i="47"/>
  <c r="K27" i="47"/>
  <c r="K26" i="47"/>
  <c r="K25" i="47"/>
  <c r="K24" i="47"/>
  <c r="K23" i="47"/>
  <c r="K22" i="47"/>
  <c r="K21" i="47"/>
  <c r="K20" i="47"/>
  <c r="K19" i="47"/>
  <c r="K18" i="47"/>
  <c r="K17" i="47"/>
  <c r="K16" i="47"/>
  <c r="K15" i="47"/>
  <c r="K14" i="47"/>
  <c r="K13" i="47"/>
  <c r="K12" i="47"/>
  <c r="K28" i="50"/>
  <c r="K27" i="50"/>
  <c r="K26" i="50"/>
  <c r="K25" i="50"/>
  <c r="K24" i="50"/>
  <c r="K23" i="50"/>
  <c r="K22" i="50"/>
  <c r="K21" i="50"/>
  <c r="K20" i="50"/>
  <c r="K19" i="50"/>
  <c r="K18" i="50"/>
  <c r="K17" i="50"/>
  <c r="K16" i="50"/>
  <c r="K15" i="50"/>
  <c r="K14" i="50"/>
  <c r="K13" i="50"/>
  <c r="K12" i="50"/>
  <c r="K28" i="52"/>
  <c r="K27" i="52"/>
  <c r="K26" i="52"/>
  <c r="K25" i="52"/>
  <c r="K24" i="52"/>
  <c r="K23" i="52"/>
  <c r="K22" i="52"/>
  <c r="K21" i="52"/>
  <c r="K20" i="52"/>
  <c r="K19" i="52"/>
  <c r="K18" i="52"/>
  <c r="K17" i="52"/>
  <c r="K16" i="52"/>
  <c r="K15" i="52"/>
  <c r="K14" i="52"/>
  <c r="K13" i="52"/>
  <c r="K12" i="52"/>
  <c r="K28" i="54"/>
  <c r="K27" i="54"/>
  <c r="K26" i="54"/>
  <c r="K25" i="54"/>
  <c r="K24" i="54"/>
  <c r="K23" i="54"/>
  <c r="K22" i="54"/>
  <c r="K21" i="54"/>
  <c r="K20" i="54"/>
  <c r="K19" i="54"/>
  <c r="K18" i="54"/>
  <c r="K17" i="54"/>
  <c r="K16" i="54"/>
  <c r="K15" i="54"/>
  <c r="K14" i="54"/>
  <c r="K13" i="54"/>
  <c r="K12" i="54"/>
  <c r="K28" i="55"/>
  <c r="K27" i="55"/>
  <c r="K26" i="55"/>
  <c r="K25" i="55"/>
  <c r="K24" i="55"/>
  <c r="K23" i="55"/>
  <c r="K22" i="55"/>
  <c r="K21" i="55"/>
  <c r="K20" i="55"/>
  <c r="K19" i="55"/>
  <c r="K18" i="55"/>
  <c r="K17" i="55"/>
  <c r="K16" i="55"/>
  <c r="K15" i="55"/>
  <c r="K14" i="55"/>
  <c r="K13" i="55"/>
  <c r="K12" i="55"/>
  <c r="K28" i="61"/>
  <c r="K27" i="61"/>
  <c r="K26" i="61"/>
  <c r="K25" i="61"/>
  <c r="K24" i="61"/>
  <c r="K23" i="61"/>
  <c r="K22" i="61"/>
  <c r="K21" i="61"/>
  <c r="K20" i="61"/>
  <c r="K19" i="61"/>
  <c r="K18" i="61"/>
  <c r="K17" i="61"/>
  <c r="K16" i="61"/>
  <c r="K15" i="61"/>
  <c r="K14" i="61"/>
  <c r="K13" i="61"/>
  <c r="K12" i="61"/>
  <c r="K28" i="59"/>
  <c r="K27" i="59"/>
  <c r="K26" i="59"/>
  <c r="K25" i="59"/>
  <c r="K24" i="59"/>
  <c r="K23" i="59"/>
  <c r="K22" i="59"/>
  <c r="K21" i="59"/>
  <c r="K20" i="59"/>
  <c r="K19" i="59"/>
  <c r="K18" i="59"/>
  <c r="K17" i="59"/>
  <c r="K16" i="59"/>
  <c r="K15" i="59"/>
  <c r="K14" i="59"/>
  <c r="K13" i="59"/>
  <c r="K12" i="59"/>
  <c r="K11" i="49"/>
  <c r="K11" i="48"/>
  <c r="K11" i="47"/>
  <c r="K11" i="50"/>
  <c r="K11" i="52"/>
  <c r="K11" i="54"/>
  <c r="K11" i="55"/>
  <c r="K11" i="61"/>
  <c r="K11" i="59"/>
  <c r="M11" i="49"/>
  <c r="J11" i="49" s="1"/>
  <c r="M11" i="48"/>
  <c r="J11" i="48" s="1"/>
  <c r="M11" i="47"/>
  <c r="J11" i="47" s="1"/>
  <c r="M11" i="50"/>
  <c r="J11" i="50" s="1"/>
  <c r="M11" i="52"/>
  <c r="M11" i="54"/>
  <c r="M11" i="55"/>
  <c r="M11" i="61"/>
  <c r="J11" i="61" s="1"/>
  <c r="M11" i="59"/>
  <c r="J11" i="59" s="1"/>
  <c r="J15" i="49"/>
  <c r="J23" i="49"/>
  <c r="J28" i="49"/>
  <c r="J19" i="48"/>
  <c r="J22" i="47"/>
  <c r="J21" i="50"/>
  <c r="J22" i="50"/>
  <c r="J23" i="50"/>
  <c r="J24" i="50"/>
  <c r="J25" i="50"/>
  <c r="J26" i="50"/>
  <c r="J27" i="50"/>
  <c r="J28" i="50"/>
  <c r="J16" i="52"/>
  <c r="J22" i="52"/>
  <c r="J28" i="52"/>
  <c r="J16" i="54"/>
  <c r="J21" i="54"/>
  <c r="J13" i="55"/>
  <c r="J23" i="61"/>
  <c r="J13" i="59"/>
  <c r="J27" i="59"/>
  <c r="J11" i="52"/>
  <c r="J11" i="54"/>
  <c r="J11" i="55"/>
  <c r="E15" i="48"/>
  <c r="E16" i="48"/>
  <c r="E16" i="47"/>
  <c r="E21" i="47"/>
  <c r="E26" i="47"/>
  <c r="E15" i="50"/>
  <c r="E17" i="50"/>
  <c r="E19" i="50"/>
  <c r="E24" i="50"/>
  <c r="E17" i="52"/>
  <c r="E24" i="52"/>
  <c r="E16" i="55"/>
  <c r="E16" i="61"/>
  <c r="E20" i="61"/>
  <c r="E22" i="61"/>
  <c r="E23" i="61"/>
  <c r="E24" i="61"/>
  <c r="E27" i="61"/>
  <c r="E15" i="59"/>
  <c r="E17" i="59"/>
  <c r="E23" i="59"/>
  <c r="E11" i="50"/>
  <c r="R15" i="49" l="1"/>
  <c r="R23" i="49"/>
  <c r="R28" i="49"/>
  <c r="R19" i="48"/>
  <c r="R22" i="47"/>
  <c r="R21" i="50"/>
  <c r="R22" i="50"/>
  <c r="R23" i="50"/>
  <c r="R24" i="50"/>
  <c r="R25" i="50"/>
  <c r="R26" i="50"/>
  <c r="R27" i="50"/>
  <c r="R28" i="50"/>
  <c r="R16" i="52"/>
  <c r="R22" i="52"/>
  <c r="R28" i="52"/>
  <c r="R16" i="54"/>
  <c r="R21" i="54"/>
  <c r="R13" i="55"/>
  <c r="R23" i="61"/>
  <c r="R13" i="59"/>
  <c r="R27" i="59"/>
  <c r="K24" i="25" l="1"/>
  <c r="J24" i="25"/>
  <c r="K23" i="25"/>
  <c r="J23" i="25"/>
  <c r="K22" i="25"/>
  <c r="J22" i="25"/>
  <c r="O28" i="97" l="1"/>
  <c r="O27" i="97"/>
  <c r="O26" i="97"/>
  <c r="O25" i="97"/>
  <c r="O24" i="97"/>
  <c r="O23" i="97"/>
  <c r="O22" i="97"/>
  <c r="O21" i="97"/>
  <c r="O20" i="97"/>
  <c r="O19" i="97"/>
  <c r="O18" i="97"/>
  <c r="O17" i="97"/>
  <c r="O16" i="97"/>
  <c r="O15" i="97"/>
  <c r="O14" i="97"/>
  <c r="O13" i="97"/>
  <c r="O12" i="97"/>
  <c r="O11" i="97"/>
  <c r="B2" i="97"/>
  <c r="M12" i="47"/>
  <c r="J12" i="47" s="1"/>
  <c r="R12" i="47" s="1"/>
  <c r="M13" i="47"/>
  <c r="J13" i="47" s="1"/>
  <c r="R13" i="47" s="1"/>
  <c r="M14" i="47"/>
  <c r="J14" i="47" s="1"/>
  <c r="R14" i="47" s="1"/>
  <c r="M15" i="47"/>
  <c r="J15" i="47" s="1"/>
  <c r="R15" i="47" s="1"/>
  <c r="M16" i="47"/>
  <c r="J16" i="47" s="1"/>
  <c r="R16" i="47" s="1"/>
  <c r="M17" i="47"/>
  <c r="J17" i="47" s="1"/>
  <c r="R17" i="47" s="1"/>
  <c r="M18" i="47"/>
  <c r="J18" i="47" s="1"/>
  <c r="R18" i="47" s="1"/>
  <c r="M19" i="47"/>
  <c r="J19" i="47" s="1"/>
  <c r="R19" i="47" s="1"/>
  <c r="M20" i="47"/>
  <c r="J20" i="47" s="1"/>
  <c r="R20" i="47" s="1"/>
  <c r="M21" i="47"/>
  <c r="J21" i="47" s="1"/>
  <c r="R21" i="47" s="1"/>
  <c r="M22" i="47"/>
  <c r="M23" i="47"/>
  <c r="J23" i="47" s="1"/>
  <c r="R23" i="47" s="1"/>
  <c r="M24" i="47"/>
  <c r="J24" i="47" s="1"/>
  <c r="R24" i="47" s="1"/>
  <c r="M25" i="47"/>
  <c r="J25" i="47" s="1"/>
  <c r="R25" i="47" s="1"/>
  <c r="M26" i="47"/>
  <c r="J26" i="47" s="1"/>
  <c r="R26" i="47" s="1"/>
  <c r="M27" i="47"/>
  <c r="J27" i="47" s="1"/>
  <c r="R27" i="47" s="1"/>
  <c r="M28" i="47"/>
  <c r="J28" i="47" s="1"/>
  <c r="R28" i="47" s="1"/>
  <c r="M12" i="50"/>
  <c r="J12" i="50" s="1"/>
  <c r="R12" i="50" s="1"/>
  <c r="M13" i="50"/>
  <c r="J13" i="50" s="1"/>
  <c r="R13" i="50" s="1"/>
  <c r="M14" i="50"/>
  <c r="J14" i="50" s="1"/>
  <c r="R14" i="50" s="1"/>
  <c r="M15" i="50"/>
  <c r="J15" i="50" s="1"/>
  <c r="R15" i="50" s="1"/>
  <c r="M16" i="50"/>
  <c r="J16" i="50" s="1"/>
  <c r="R16" i="50" s="1"/>
  <c r="M17" i="50"/>
  <c r="J17" i="50" s="1"/>
  <c r="R17" i="50" s="1"/>
  <c r="M18" i="50"/>
  <c r="J18" i="50" s="1"/>
  <c r="R18" i="50" s="1"/>
  <c r="M19" i="50"/>
  <c r="J19" i="50" s="1"/>
  <c r="R19" i="50" s="1"/>
  <c r="M20" i="50"/>
  <c r="J20" i="50" s="1"/>
  <c r="R20" i="50" s="1"/>
  <c r="M21" i="50"/>
  <c r="M22" i="50"/>
  <c r="M23" i="50"/>
  <c r="M24" i="50"/>
  <c r="M25" i="50"/>
  <c r="M26" i="50"/>
  <c r="M27" i="50"/>
  <c r="M28" i="50"/>
  <c r="M12" i="52"/>
  <c r="J12" i="52" s="1"/>
  <c r="R12" i="52" s="1"/>
  <c r="M13" i="52"/>
  <c r="J13" i="52" s="1"/>
  <c r="R13" i="52" s="1"/>
  <c r="M14" i="52"/>
  <c r="J14" i="52" s="1"/>
  <c r="R14" i="52" s="1"/>
  <c r="M15" i="52"/>
  <c r="J15" i="52" s="1"/>
  <c r="R15" i="52" s="1"/>
  <c r="M16" i="52"/>
  <c r="M17" i="52"/>
  <c r="J17" i="52" s="1"/>
  <c r="R17" i="52" s="1"/>
  <c r="M18" i="52"/>
  <c r="J18" i="52" s="1"/>
  <c r="R18" i="52" s="1"/>
  <c r="M19" i="52"/>
  <c r="J19" i="52" s="1"/>
  <c r="R19" i="52" s="1"/>
  <c r="M20" i="52"/>
  <c r="J20" i="52" s="1"/>
  <c r="R20" i="52" s="1"/>
  <c r="M21" i="52"/>
  <c r="J21" i="52" s="1"/>
  <c r="R21" i="52" s="1"/>
  <c r="M22" i="52"/>
  <c r="M23" i="52"/>
  <c r="J23" i="52" s="1"/>
  <c r="R23" i="52" s="1"/>
  <c r="M24" i="52"/>
  <c r="J24" i="52" s="1"/>
  <c r="R24" i="52" s="1"/>
  <c r="M25" i="52"/>
  <c r="J25" i="52" s="1"/>
  <c r="R25" i="52" s="1"/>
  <c r="M26" i="52"/>
  <c r="J26" i="52" s="1"/>
  <c r="R26" i="52" s="1"/>
  <c r="M27" i="52"/>
  <c r="J27" i="52" s="1"/>
  <c r="R27" i="52" s="1"/>
  <c r="M28" i="52"/>
  <c r="M12" i="54"/>
  <c r="J12" i="54" s="1"/>
  <c r="R12" i="54" s="1"/>
  <c r="M13" i="54"/>
  <c r="J13" i="54" s="1"/>
  <c r="R13" i="54" s="1"/>
  <c r="M14" i="54"/>
  <c r="J14" i="54" s="1"/>
  <c r="R14" i="54" s="1"/>
  <c r="M15" i="54"/>
  <c r="J15" i="54" s="1"/>
  <c r="R15" i="54" s="1"/>
  <c r="M16" i="54"/>
  <c r="M17" i="54"/>
  <c r="J17" i="54" s="1"/>
  <c r="R17" i="54" s="1"/>
  <c r="M18" i="54"/>
  <c r="J18" i="54" s="1"/>
  <c r="R18" i="54" s="1"/>
  <c r="M19" i="54"/>
  <c r="J19" i="54" s="1"/>
  <c r="R19" i="54" s="1"/>
  <c r="M20" i="54"/>
  <c r="J20" i="54" s="1"/>
  <c r="R20" i="54" s="1"/>
  <c r="M21" i="54"/>
  <c r="M22" i="54"/>
  <c r="J22" i="54" s="1"/>
  <c r="R22" i="54" s="1"/>
  <c r="M23" i="54"/>
  <c r="J23" i="54" s="1"/>
  <c r="R23" i="54" s="1"/>
  <c r="M24" i="54"/>
  <c r="J24" i="54" s="1"/>
  <c r="R24" i="54" s="1"/>
  <c r="M25" i="54"/>
  <c r="J25" i="54" s="1"/>
  <c r="R25" i="54" s="1"/>
  <c r="M26" i="54"/>
  <c r="J26" i="54" s="1"/>
  <c r="R26" i="54" s="1"/>
  <c r="M27" i="54"/>
  <c r="J27" i="54" s="1"/>
  <c r="R27" i="54" s="1"/>
  <c r="M28" i="54"/>
  <c r="J28" i="54" s="1"/>
  <c r="R28" i="54" s="1"/>
  <c r="M12" i="55"/>
  <c r="J12" i="55" s="1"/>
  <c r="R12" i="55" s="1"/>
  <c r="M13" i="55"/>
  <c r="M14" i="55"/>
  <c r="J14" i="55" s="1"/>
  <c r="R14" i="55" s="1"/>
  <c r="M15" i="55"/>
  <c r="J15" i="55" s="1"/>
  <c r="R15" i="55" s="1"/>
  <c r="M16" i="55"/>
  <c r="J16" i="55" s="1"/>
  <c r="R16" i="55" s="1"/>
  <c r="M17" i="55"/>
  <c r="J17" i="55" s="1"/>
  <c r="R17" i="55" s="1"/>
  <c r="M18" i="55"/>
  <c r="J18" i="55" s="1"/>
  <c r="R18" i="55" s="1"/>
  <c r="M19" i="55"/>
  <c r="J19" i="55" s="1"/>
  <c r="R19" i="55" s="1"/>
  <c r="M20" i="55"/>
  <c r="J20" i="55" s="1"/>
  <c r="R20" i="55" s="1"/>
  <c r="M21" i="55"/>
  <c r="J21" i="55" s="1"/>
  <c r="R21" i="55" s="1"/>
  <c r="M22" i="55"/>
  <c r="J22" i="55" s="1"/>
  <c r="R22" i="55" s="1"/>
  <c r="M23" i="55"/>
  <c r="J23" i="55" s="1"/>
  <c r="R23" i="55" s="1"/>
  <c r="M24" i="55"/>
  <c r="J24" i="55" s="1"/>
  <c r="R24" i="55" s="1"/>
  <c r="M25" i="55"/>
  <c r="J25" i="55" s="1"/>
  <c r="R25" i="55" s="1"/>
  <c r="M26" i="55"/>
  <c r="J26" i="55" s="1"/>
  <c r="R26" i="55" s="1"/>
  <c r="M27" i="55"/>
  <c r="J27" i="55" s="1"/>
  <c r="R27" i="55" s="1"/>
  <c r="M28" i="55"/>
  <c r="J28" i="55" s="1"/>
  <c r="R28" i="55" s="1"/>
  <c r="M12" i="61"/>
  <c r="J12" i="61" s="1"/>
  <c r="R12" i="61" s="1"/>
  <c r="M13" i="61"/>
  <c r="J13" i="61" s="1"/>
  <c r="R13" i="61" s="1"/>
  <c r="M14" i="61"/>
  <c r="J14" i="61" s="1"/>
  <c r="R14" i="61" s="1"/>
  <c r="M15" i="61"/>
  <c r="J15" i="61" s="1"/>
  <c r="R15" i="61" s="1"/>
  <c r="Q15" i="61" s="1"/>
  <c r="M16" i="61"/>
  <c r="J16" i="61" s="1"/>
  <c r="R16" i="61" s="1"/>
  <c r="Q16" i="61" s="1"/>
  <c r="M17" i="61"/>
  <c r="J17" i="61" s="1"/>
  <c r="R17" i="61" s="1"/>
  <c r="Q17" i="61" s="1"/>
  <c r="M18" i="61"/>
  <c r="M19" i="61"/>
  <c r="J19" i="61" s="1"/>
  <c r="R19" i="61" s="1"/>
  <c r="M20" i="61"/>
  <c r="J20" i="61" s="1"/>
  <c r="R20" i="61" s="1"/>
  <c r="M21" i="61"/>
  <c r="J21" i="61" s="1"/>
  <c r="R21" i="61" s="1"/>
  <c r="M22" i="61"/>
  <c r="J22" i="61" s="1"/>
  <c r="R22" i="61" s="1"/>
  <c r="M23" i="61"/>
  <c r="M24" i="61"/>
  <c r="J24" i="61" s="1"/>
  <c r="R24" i="61" s="1"/>
  <c r="Q24" i="61" s="1"/>
  <c r="M25" i="61"/>
  <c r="J25" i="61" s="1"/>
  <c r="R25" i="61" s="1"/>
  <c r="M26" i="61"/>
  <c r="J26" i="61" s="1"/>
  <c r="R26" i="61" s="1"/>
  <c r="M27" i="61"/>
  <c r="J27" i="61" s="1"/>
  <c r="R27" i="61" s="1"/>
  <c r="M28" i="61"/>
  <c r="J28" i="61" s="1"/>
  <c r="R28" i="61" s="1"/>
  <c r="M12" i="48"/>
  <c r="J12" i="48" s="1"/>
  <c r="R12" i="48" s="1"/>
  <c r="M13" i="48"/>
  <c r="J13" i="48" s="1"/>
  <c r="R13" i="48" s="1"/>
  <c r="M14" i="48"/>
  <c r="J14" i="48" s="1"/>
  <c r="R14" i="48" s="1"/>
  <c r="M15" i="48"/>
  <c r="J15" i="48" s="1"/>
  <c r="R15" i="48" s="1"/>
  <c r="M16" i="48"/>
  <c r="J16" i="48" s="1"/>
  <c r="R16" i="48" s="1"/>
  <c r="M17" i="48"/>
  <c r="J17" i="48" s="1"/>
  <c r="R17" i="48" s="1"/>
  <c r="M18" i="48"/>
  <c r="J18" i="48" s="1"/>
  <c r="R18" i="48" s="1"/>
  <c r="M19" i="48"/>
  <c r="M20" i="48"/>
  <c r="J20" i="48" s="1"/>
  <c r="R20" i="48" s="1"/>
  <c r="M21" i="48"/>
  <c r="J21" i="48" s="1"/>
  <c r="R21" i="48" s="1"/>
  <c r="M22" i="48"/>
  <c r="J22" i="48" s="1"/>
  <c r="R22" i="48" s="1"/>
  <c r="M23" i="48"/>
  <c r="J23" i="48" s="1"/>
  <c r="R23" i="48" s="1"/>
  <c r="M24" i="48"/>
  <c r="J24" i="48" s="1"/>
  <c r="R24" i="48" s="1"/>
  <c r="M25" i="48"/>
  <c r="J25" i="48" s="1"/>
  <c r="R25" i="48" s="1"/>
  <c r="M26" i="48"/>
  <c r="J26" i="48" s="1"/>
  <c r="R26" i="48" s="1"/>
  <c r="M27" i="48"/>
  <c r="J27" i="48" s="1"/>
  <c r="R27" i="48" s="1"/>
  <c r="M28" i="48"/>
  <c r="J28" i="48" s="1"/>
  <c r="R28" i="48" s="1"/>
  <c r="M12" i="59"/>
  <c r="J12" i="59" s="1"/>
  <c r="R12" i="59" s="1"/>
  <c r="M13" i="59"/>
  <c r="M14" i="59"/>
  <c r="J14" i="59" s="1"/>
  <c r="R14" i="59" s="1"/>
  <c r="M15" i="59"/>
  <c r="J15" i="59" s="1"/>
  <c r="R15" i="59" s="1"/>
  <c r="M16" i="59"/>
  <c r="J16" i="59" s="1"/>
  <c r="R16" i="59" s="1"/>
  <c r="M17" i="59"/>
  <c r="J17" i="59" s="1"/>
  <c r="R17" i="59" s="1"/>
  <c r="M18" i="59"/>
  <c r="J18" i="59" s="1"/>
  <c r="R18" i="59" s="1"/>
  <c r="M19" i="59"/>
  <c r="J19" i="59" s="1"/>
  <c r="R19" i="59" s="1"/>
  <c r="M20" i="59"/>
  <c r="J20" i="59" s="1"/>
  <c r="R20" i="59" s="1"/>
  <c r="M21" i="59"/>
  <c r="J21" i="59" s="1"/>
  <c r="R21" i="59" s="1"/>
  <c r="M22" i="59"/>
  <c r="J22" i="59" s="1"/>
  <c r="R22" i="59" s="1"/>
  <c r="M23" i="59"/>
  <c r="J23" i="59" s="1"/>
  <c r="R23" i="59" s="1"/>
  <c r="M24" i="59"/>
  <c r="J24" i="59" s="1"/>
  <c r="R24" i="59" s="1"/>
  <c r="M25" i="59"/>
  <c r="J25" i="59" s="1"/>
  <c r="R25" i="59" s="1"/>
  <c r="M26" i="59"/>
  <c r="J26" i="59" s="1"/>
  <c r="R26" i="59" s="1"/>
  <c r="M27" i="59"/>
  <c r="M28" i="59"/>
  <c r="J28" i="59" s="1"/>
  <c r="R28" i="59" s="1"/>
  <c r="M12" i="49"/>
  <c r="J12" i="49" s="1"/>
  <c r="R12" i="49" s="1"/>
  <c r="M13" i="49"/>
  <c r="J13" i="49" s="1"/>
  <c r="R13" i="49" s="1"/>
  <c r="M14" i="49"/>
  <c r="J14" i="49" s="1"/>
  <c r="R14" i="49" s="1"/>
  <c r="M15" i="49"/>
  <c r="M16" i="49"/>
  <c r="J16" i="49" s="1"/>
  <c r="R16" i="49" s="1"/>
  <c r="M17" i="49"/>
  <c r="J17" i="49" s="1"/>
  <c r="R17" i="49" s="1"/>
  <c r="M18" i="49"/>
  <c r="J18" i="49" s="1"/>
  <c r="R18" i="49" s="1"/>
  <c r="M19" i="49"/>
  <c r="J19" i="49" s="1"/>
  <c r="R19" i="49" s="1"/>
  <c r="M20" i="49"/>
  <c r="J20" i="49" s="1"/>
  <c r="R20" i="49" s="1"/>
  <c r="M21" i="49"/>
  <c r="J21" i="49" s="1"/>
  <c r="R21" i="49" s="1"/>
  <c r="M22" i="49"/>
  <c r="J22" i="49" s="1"/>
  <c r="R22" i="49" s="1"/>
  <c r="M23" i="49"/>
  <c r="M24" i="49"/>
  <c r="J24" i="49" s="1"/>
  <c r="R24" i="49" s="1"/>
  <c r="M25" i="49"/>
  <c r="J25" i="49" s="1"/>
  <c r="R25" i="49" s="1"/>
  <c r="M26" i="49"/>
  <c r="J26" i="49" s="1"/>
  <c r="R26" i="49" s="1"/>
  <c r="M27" i="49"/>
  <c r="J27" i="49" s="1"/>
  <c r="R27" i="49" s="1"/>
  <c r="M28" i="49"/>
  <c r="I22" i="97"/>
  <c r="I24" i="97"/>
  <c r="D17" i="97"/>
  <c r="D16" i="97"/>
  <c r="I21" i="97"/>
  <c r="J7" i="97"/>
  <c r="D14" i="97"/>
  <c r="J72" i="34" a="1"/>
  <c r="I17" i="97"/>
  <c r="D26" i="97"/>
  <c r="J6" i="97"/>
  <c r="D12" i="97"/>
  <c r="I20" i="97"/>
  <c r="I19" i="97"/>
  <c r="I11" i="97"/>
  <c r="D28" i="97"/>
  <c r="I13" i="97"/>
  <c r="I16" i="97"/>
  <c r="D19" i="97"/>
  <c r="D20" i="97"/>
  <c r="J63" i="34" a="1"/>
  <c r="D24" i="97"/>
  <c r="I12" i="97"/>
  <c r="I25" i="97"/>
  <c r="D27" i="97"/>
  <c r="I18" i="97"/>
  <c r="J64" i="34" a="1"/>
  <c r="D21" i="97"/>
  <c r="D15" i="97"/>
  <c r="J65" i="34" a="1"/>
  <c r="I14" i="97"/>
  <c r="D13" i="97"/>
  <c r="H6" i="97"/>
  <c r="I27" i="97"/>
  <c r="I23" i="97"/>
  <c r="I15" i="97"/>
  <c r="I28" i="97"/>
  <c r="D11" i="97"/>
  <c r="D23" i="97"/>
  <c r="D25" i="97"/>
  <c r="I26" i="97"/>
  <c r="D18" i="97"/>
  <c r="D22" i="97"/>
  <c r="H7" i="97"/>
  <c r="J65" i="34" l="1"/>
  <c r="J64" i="34"/>
  <c r="J72" i="34"/>
  <c r="J63" i="34"/>
  <c r="J18" i="61"/>
  <c r="R18" i="61" s="1"/>
  <c r="K12" i="97"/>
  <c r="M19" i="97"/>
  <c r="J19" i="97" s="1"/>
  <c r="M18" i="97"/>
  <c r="J18" i="97" s="1"/>
  <c r="M17" i="97"/>
  <c r="J17" i="97" s="1"/>
  <c r="M16" i="97"/>
  <c r="J16" i="97" s="1"/>
  <c r="M15" i="97"/>
  <c r="J15" i="97" s="1"/>
  <c r="M14" i="97"/>
  <c r="J14" i="97" s="1"/>
  <c r="M13" i="97"/>
  <c r="J13" i="97" s="1"/>
  <c r="M12" i="97"/>
  <c r="J12" i="97" s="1"/>
  <c r="M11" i="97"/>
  <c r="J11" i="97" s="1"/>
  <c r="K18" i="97"/>
  <c r="K13" i="97"/>
  <c r="K15" i="97"/>
  <c r="K20" i="97"/>
  <c r="K22" i="97"/>
  <c r="K24" i="97"/>
  <c r="K14" i="97"/>
  <c r="K16" i="97"/>
  <c r="M22" i="97"/>
  <c r="J22" i="97" s="1"/>
  <c r="M21" i="97"/>
  <c r="J21" i="97" s="1"/>
  <c r="R21" i="97" s="1"/>
  <c r="Q21" i="97" s="1"/>
  <c r="M20" i="97"/>
  <c r="J20" i="97" s="1"/>
  <c r="M28" i="97"/>
  <c r="J28" i="97" s="1"/>
  <c r="M25" i="97"/>
  <c r="J25" i="97" s="1"/>
  <c r="M27" i="97"/>
  <c r="J27" i="97" s="1"/>
  <c r="M26" i="97"/>
  <c r="J26" i="97" s="1"/>
  <c r="M24" i="97"/>
  <c r="J24" i="97" s="1"/>
  <c r="M23" i="97"/>
  <c r="J23" i="97" s="1"/>
  <c r="K23" i="97"/>
  <c r="K26" i="97"/>
  <c r="K27" i="97"/>
  <c r="K11" i="97"/>
  <c r="K19" i="97"/>
  <c r="K28" i="97"/>
  <c r="K17" i="97"/>
  <c r="K21" i="97"/>
  <c r="K25" i="97"/>
  <c r="X22" i="97"/>
  <c r="T22" i="97"/>
  <c r="V22" i="97"/>
  <c r="F22" i="97"/>
  <c r="U13" i="97"/>
  <c r="W13" i="97"/>
  <c r="Y13" i="97"/>
  <c r="X24" i="97"/>
  <c r="V24" i="97"/>
  <c r="F24" i="97"/>
  <c r="T24" i="97"/>
  <c r="U25" i="97"/>
  <c r="W25" i="97"/>
  <c r="Y25" i="97"/>
  <c r="V15" i="97"/>
  <c r="F15" i="97"/>
  <c r="X15" i="97"/>
  <c r="T15" i="97"/>
  <c r="T27" i="97"/>
  <c r="F27" i="97"/>
  <c r="X27" i="97"/>
  <c r="V27" i="97"/>
  <c r="W11" i="97"/>
  <c r="U11" i="97"/>
  <c r="I29" i="97"/>
  <c r="Y11" i="97"/>
  <c r="U18" i="97"/>
  <c r="Y18" i="97"/>
  <c r="W18" i="97"/>
  <c r="X19" i="97"/>
  <c r="V19" i="97"/>
  <c r="F19" i="97"/>
  <c r="T19" i="97"/>
  <c r="U20" i="97"/>
  <c r="W20" i="97"/>
  <c r="Y20" i="97"/>
  <c r="W28" i="97"/>
  <c r="U28" i="97"/>
  <c r="Y28" i="97"/>
  <c r="X17" i="97"/>
  <c r="T17" i="97"/>
  <c r="V17" i="97"/>
  <c r="F17" i="97"/>
  <c r="X12" i="97"/>
  <c r="T12" i="97"/>
  <c r="V12" i="97"/>
  <c r="F12" i="97"/>
  <c r="C27" i="97"/>
  <c r="E27" i="97" s="1"/>
  <c r="C22" i="97"/>
  <c r="E22" i="97" s="1"/>
  <c r="C20" i="97"/>
  <c r="E20" i="97" s="1"/>
  <c r="C25" i="97"/>
  <c r="C23" i="97"/>
  <c r="E23" i="97" s="1"/>
  <c r="C28" i="97"/>
  <c r="E28" i="97" s="1"/>
  <c r="C21" i="97"/>
  <c r="E21" i="97" s="1"/>
  <c r="C26" i="97"/>
  <c r="E26" i="97" s="1"/>
  <c r="C24" i="97"/>
  <c r="E24" i="97" s="1"/>
  <c r="X14" i="97"/>
  <c r="V14" i="97"/>
  <c r="F14" i="97"/>
  <c r="T14" i="97"/>
  <c r="Y15" i="97"/>
  <c r="W15" i="97"/>
  <c r="U15" i="97"/>
  <c r="X26" i="97"/>
  <c r="V26" i="97"/>
  <c r="F26" i="97"/>
  <c r="T26" i="97"/>
  <c r="U27" i="97"/>
  <c r="Y27" i="97"/>
  <c r="W27" i="97"/>
  <c r="C15" i="97"/>
  <c r="C13" i="97"/>
  <c r="C18" i="97"/>
  <c r="C11" i="97"/>
  <c r="C16" i="97"/>
  <c r="E16" i="97" s="1"/>
  <c r="C12" i="97"/>
  <c r="E12" i="97" s="1"/>
  <c r="C14" i="97"/>
  <c r="E14" i="97" s="1"/>
  <c r="C17" i="97"/>
  <c r="C19" i="97"/>
  <c r="E19" i="97" s="1"/>
  <c r="X21" i="97"/>
  <c r="V21" i="97"/>
  <c r="F21" i="97"/>
  <c r="T21" i="97"/>
  <c r="Y22" i="97"/>
  <c r="U22" i="97"/>
  <c r="W22" i="97"/>
  <c r="X16" i="97"/>
  <c r="V16" i="97"/>
  <c r="F16" i="97"/>
  <c r="T16" i="97"/>
  <c r="Y17" i="97"/>
  <c r="W17" i="97"/>
  <c r="U17" i="97"/>
  <c r="X28" i="97"/>
  <c r="V28" i="97"/>
  <c r="F28" i="97"/>
  <c r="T28" i="97"/>
  <c r="W23" i="97"/>
  <c r="U23" i="97"/>
  <c r="Y23" i="97"/>
  <c r="V11" i="97"/>
  <c r="F11" i="97"/>
  <c r="T11" i="97"/>
  <c r="D29" i="97"/>
  <c r="X11" i="97"/>
  <c r="Y12" i="97"/>
  <c r="W12" i="97"/>
  <c r="U12" i="97"/>
  <c r="V23" i="97"/>
  <c r="F23" i="97"/>
  <c r="X23" i="97"/>
  <c r="T23" i="97"/>
  <c r="Y24" i="97"/>
  <c r="W24" i="97"/>
  <c r="U24" i="97"/>
  <c r="V18" i="97"/>
  <c r="F18" i="97"/>
  <c r="T18" i="97"/>
  <c r="X18" i="97"/>
  <c r="Y19" i="97"/>
  <c r="W19" i="97"/>
  <c r="U19" i="97"/>
  <c r="Y14" i="97"/>
  <c r="W14" i="97"/>
  <c r="U14" i="97"/>
  <c r="F25" i="97"/>
  <c r="T25" i="97"/>
  <c r="V25" i="97"/>
  <c r="X25" i="97"/>
  <c r="Y26" i="97"/>
  <c r="W26" i="97"/>
  <c r="U26" i="97"/>
  <c r="W16" i="97"/>
  <c r="U16" i="97"/>
  <c r="Y16" i="97"/>
  <c r="F13" i="97"/>
  <c r="T13" i="97"/>
  <c r="X13" i="97"/>
  <c r="V13" i="97"/>
  <c r="T20" i="97"/>
  <c r="F20" i="97"/>
  <c r="V20" i="97"/>
  <c r="X20" i="97"/>
  <c r="Y21" i="97"/>
  <c r="W21" i="97"/>
  <c r="U21" i="97"/>
  <c r="H20" i="97" l="1"/>
  <c r="G20" i="97" s="1"/>
  <c r="H27" i="97"/>
  <c r="G27" i="97" s="1"/>
  <c r="H24" i="97"/>
  <c r="G24" i="97" s="1"/>
  <c r="H16" i="97"/>
  <c r="G16" i="97" s="1"/>
  <c r="H22" i="97"/>
  <c r="G22" i="97" s="1"/>
  <c r="H23" i="97"/>
  <c r="G23" i="97" s="1"/>
  <c r="R26" i="97"/>
  <c r="Q26" i="97" s="1"/>
  <c r="R25" i="97"/>
  <c r="Q25" i="97" s="1"/>
  <c r="R24" i="97"/>
  <c r="Q24" i="97" s="1"/>
  <c r="R17" i="97"/>
  <c r="Q17" i="97" s="1"/>
  <c r="R23" i="97"/>
  <c r="Q23" i="97" s="1"/>
  <c r="R16" i="97"/>
  <c r="Q16" i="97" s="1"/>
  <c r="R28" i="97"/>
  <c r="Q28" i="97" s="1"/>
  <c r="R13" i="97"/>
  <c r="Q13" i="97" s="1"/>
  <c r="R27" i="97"/>
  <c r="Q27" i="97" s="1"/>
  <c r="R20" i="97"/>
  <c r="Q20" i="97" s="1"/>
  <c r="R14" i="97"/>
  <c r="Q14" i="97" s="1"/>
  <c r="R19" i="97"/>
  <c r="Q19" i="97" s="1"/>
  <c r="R18" i="97"/>
  <c r="Q18" i="97" s="1"/>
  <c r="R22" i="97"/>
  <c r="Q22" i="97" s="1"/>
  <c r="R15" i="97"/>
  <c r="Q15" i="97" s="1"/>
  <c r="R12" i="97"/>
  <c r="Q12" i="97" s="1"/>
  <c r="E13" i="97"/>
  <c r="H13" i="97" s="1"/>
  <c r="G13" i="97" s="1"/>
  <c r="E25" i="97"/>
  <c r="H25" i="97" s="1"/>
  <c r="G25" i="97" s="1"/>
  <c r="H19" i="97"/>
  <c r="G19" i="97" s="1"/>
  <c r="E15" i="97"/>
  <c r="H15" i="97" s="1"/>
  <c r="G15" i="97" s="1"/>
  <c r="E11" i="97"/>
  <c r="H11" i="97" s="1"/>
  <c r="H14" i="97"/>
  <c r="G14" i="97" s="1"/>
  <c r="H26" i="97"/>
  <c r="G26" i="97" s="1"/>
  <c r="E18" i="97"/>
  <c r="H18" i="97" s="1"/>
  <c r="G18" i="97" s="1"/>
  <c r="H12" i="97"/>
  <c r="G12" i="97" s="1"/>
  <c r="H21" i="97"/>
  <c r="G21" i="97" s="1"/>
  <c r="E17" i="97"/>
  <c r="H17" i="97" s="1"/>
  <c r="G17" i="97" s="1"/>
  <c r="H28" i="97"/>
  <c r="G28" i="97" s="1"/>
  <c r="F29" i="97"/>
  <c r="G32" i="97" s="1"/>
  <c r="K29" i="97"/>
  <c r="Q32" i="97" s="1"/>
  <c r="R11" i="97"/>
  <c r="J29" i="97" l="1"/>
  <c r="H29" i="97"/>
  <c r="G11" i="97"/>
  <c r="G29" i="97" s="1"/>
  <c r="R29" i="97"/>
  <c r="Q11" i="97"/>
  <c r="Q29" i="97" s="1"/>
  <c r="Q30" i="97" l="1"/>
  <c r="R30" i="97"/>
  <c r="S30" i="97" l="1"/>
  <c r="G24" i="25"/>
  <c r="F24" i="25"/>
  <c r="G23" i="25"/>
  <c r="F23" i="25"/>
  <c r="G22" i="25"/>
  <c r="F22" i="25"/>
  <c r="R11" i="61" l="1"/>
  <c r="R11" i="48"/>
  <c r="R11" i="47"/>
  <c r="R11" i="50"/>
  <c r="R11" i="52"/>
  <c r="R11" i="54"/>
  <c r="R11" i="55"/>
  <c r="R11" i="59"/>
  <c r="R11" i="49"/>
  <c r="O12" i="49" l="1"/>
  <c r="O13" i="49"/>
  <c r="O14" i="49"/>
  <c r="O15" i="49"/>
  <c r="O16" i="49"/>
  <c r="O17" i="49"/>
  <c r="O18" i="49"/>
  <c r="O19" i="49"/>
  <c r="O20" i="49"/>
  <c r="O21" i="49"/>
  <c r="O22" i="49"/>
  <c r="O23" i="49"/>
  <c r="O24" i="49"/>
  <c r="O25" i="49"/>
  <c r="O26" i="49"/>
  <c r="O27" i="49"/>
  <c r="O28" i="49"/>
  <c r="O12" i="47"/>
  <c r="O13" i="47"/>
  <c r="O14" i="47"/>
  <c r="O15" i="47"/>
  <c r="O16" i="47"/>
  <c r="O17" i="47"/>
  <c r="O18" i="47"/>
  <c r="O19" i="47"/>
  <c r="O20" i="47"/>
  <c r="O21" i="47"/>
  <c r="O22" i="47"/>
  <c r="O23" i="47"/>
  <c r="O24" i="47"/>
  <c r="O25" i="47"/>
  <c r="O26" i="47"/>
  <c r="O27" i="47"/>
  <c r="O28" i="47"/>
  <c r="O12" i="48"/>
  <c r="O13" i="48"/>
  <c r="O14" i="48"/>
  <c r="O15" i="48"/>
  <c r="O16" i="48"/>
  <c r="O17" i="48"/>
  <c r="O18" i="48"/>
  <c r="O19" i="48"/>
  <c r="O20" i="48"/>
  <c r="O21" i="48"/>
  <c r="O22" i="48"/>
  <c r="O23" i="48"/>
  <c r="O24" i="48"/>
  <c r="O25" i="48"/>
  <c r="O26" i="48"/>
  <c r="O27" i="48"/>
  <c r="O28" i="48"/>
  <c r="O12" i="50"/>
  <c r="O13" i="50"/>
  <c r="O14" i="50"/>
  <c r="O15" i="50"/>
  <c r="O16" i="50"/>
  <c r="O17" i="50"/>
  <c r="O18" i="50"/>
  <c r="O19" i="50"/>
  <c r="O20" i="50"/>
  <c r="O21" i="50"/>
  <c r="O22" i="50"/>
  <c r="O23" i="50"/>
  <c r="O24" i="50"/>
  <c r="O25" i="50"/>
  <c r="O26" i="50"/>
  <c r="O27" i="50"/>
  <c r="O28" i="50"/>
  <c r="O12" i="52"/>
  <c r="O13" i="52"/>
  <c r="O14" i="52"/>
  <c r="O15" i="52"/>
  <c r="O16" i="52"/>
  <c r="O17" i="52"/>
  <c r="O18" i="52"/>
  <c r="O19" i="52"/>
  <c r="O20" i="52"/>
  <c r="O21" i="52"/>
  <c r="O22" i="52"/>
  <c r="O23" i="52"/>
  <c r="O24" i="52"/>
  <c r="O25" i="52"/>
  <c r="O26" i="52"/>
  <c r="O27" i="52"/>
  <c r="O28" i="52"/>
  <c r="O12" i="54"/>
  <c r="O13" i="54"/>
  <c r="O14" i="54"/>
  <c r="O15" i="54"/>
  <c r="O16" i="54"/>
  <c r="O17" i="54"/>
  <c r="O18" i="54"/>
  <c r="O19" i="54"/>
  <c r="O20" i="54"/>
  <c r="O21" i="54"/>
  <c r="O22" i="54"/>
  <c r="O23" i="54"/>
  <c r="O24" i="54"/>
  <c r="O25" i="54"/>
  <c r="O26" i="54"/>
  <c r="O27" i="54"/>
  <c r="O28" i="54"/>
  <c r="O12" i="55"/>
  <c r="O13" i="55"/>
  <c r="O14" i="55"/>
  <c r="O15" i="55"/>
  <c r="O16" i="55"/>
  <c r="O17" i="55"/>
  <c r="O18" i="55"/>
  <c r="O19" i="55"/>
  <c r="O20" i="55"/>
  <c r="O21" i="55"/>
  <c r="O22" i="55"/>
  <c r="O23" i="55"/>
  <c r="O24" i="55"/>
  <c r="O25" i="55"/>
  <c r="O26" i="55"/>
  <c r="O27" i="55"/>
  <c r="O28" i="55"/>
  <c r="O12" i="59"/>
  <c r="O13" i="59"/>
  <c r="O14" i="59"/>
  <c r="O15" i="59"/>
  <c r="O16" i="59"/>
  <c r="O17" i="59"/>
  <c r="O18" i="59"/>
  <c r="O19" i="59"/>
  <c r="O20" i="59"/>
  <c r="O21" i="59"/>
  <c r="O22" i="59"/>
  <c r="O23" i="59"/>
  <c r="O24" i="59"/>
  <c r="O25" i="59"/>
  <c r="O26" i="59"/>
  <c r="O27" i="59"/>
  <c r="O28" i="59"/>
  <c r="O12" i="61"/>
  <c r="O13" i="61"/>
  <c r="O14" i="61"/>
  <c r="O15" i="61"/>
  <c r="O16" i="61"/>
  <c r="O17" i="61"/>
  <c r="O18" i="61"/>
  <c r="O19" i="61"/>
  <c r="O20" i="61"/>
  <c r="O21" i="61"/>
  <c r="O22" i="61"/>
  <c r="O23" i="61"/>
  <c r="O24" i="61"/>
  <c r="O25" i="61"/>
  <c r="O26" i="61"/>
  <c r="O27" i="61"/>
  <c r="O28" i="61"/>
  <c r="O11" i="49"/>
  <c r="O11" i="47"/>
  <c r="O11" i="48"/>
  <c r="O11" i="50"/>
  <c r="O11" i="52"/>
  <c r="O11" i="54"/>
  <c r="O11" i="55"/>
  <c r="O11" i="59"/>
  <c r="O11" i="61"/>
  <c r="I5" i="67" l="1"/>
  <c r="I5" i="66"/>
  <c r="I5" i="68"/>
  <c r="I5" i="63"/>
  <c r="I5" i="42"/>
  <c r="D6" i="94" l="1"/>
  <c r="E6" i="94"/>
  <c r="C6" i="94"/>
  <c r="H10" i="77"/>
  <c r="H11" i="77"/>
  <c r="H12" i="77"/>
  <c r="F11" i="77"/>
  <c r="F12" i="77"/>
  <c r="H3" i="77"/>
  <c r="H4" i="77"/>
  <c r="H5" i="77"/>
  <c r="H6" i="77"/>
  <c r="H7" i="77"/>
  <c r="H8" i="77"/>
  <c r="H9" i="77"/>
  <c r="H2" i="77"/>
  <c r="F3" i="77"/>
  <c r="F4" i="77"/>
  <c r="F5" i="77"/>
  <c r="F6" i="77"/>
  <c r="F7" i="77"/>
  <c r="F8" i="77"/>
  <c r="F9" i="77"/>
  <c r="F2" i="77"/>
  <c r="E25" i="94" l="1" a="1"/>
  <c r="E25" i="94" s="1"/>
  <c r="A16" i="77" l="1"/>
  <c r="A17" i="77"/>
  <c r="A18" i="77"/>
  <c r="A19" i="77"/>
  <c r="B16" i="77"/>
  <c r="B17" i="77"/>
  <c r="B18" i="77"/>
  <c r="B19" i="77"/>
  <c r="F10" i="77" l="1"/>
  <c r="C22" i="25"/>
  <c r="T12" i="49"/>
  <c r="U12" i="49"/>
  <c r="V12" i="49"/>
  <c r="W12" i="49"/>
  <c r="X12" i="49"/>
  <c r="Y12" i="49"/>
  <c r="T13" i="49"/>
  <c r="U13" i="49"/>
  <c r="V13" i="49"/>
  <c r="W13" i="49"/>
  <c r="X13" i="49"/>
  <c r="Y13" i="49"/>
  <c r="T14" i="49"/>
  <c r="U14" i="49"/>
  <c r="V14" i="49"/>
  <c r="W14" i="49"/>
  <c r="X14" i="49"/>
  <c r="Y14" i="49"/>
  <c r="T15" i="49"/>
  <c r="U15" i="49"/>
  <c r="V15" i="49"/>
  <c r="W15" i="49"/>
  <c r="X15" i="49"/>
  <c r="Y15" i="49"/>
  <c r="T16" i="49"/>
  <c r="U16" i="49"/>
  <c r="V16" i="49"/>
  <c r="W16" i="49"/>
  <c r="X16" i="49"/>
  <c r="Y16" i="49"/>
  <c r="T17" i="49"/>
  <c r="U17" i="49"/>
  <c r="V17" i="49"/>
  <c r="W17" i="49"/>
  <c r="X17" i="49"/>
  <c r="Y17" i="49"/>
  <c r="T18" i="49"/>
  <c r="U18" i="49"/>
  <c r="V18" i="49"/>
  <c r="W18" i="49"/>
  <c r="X18" i="49"/>
  <c r="Y18" i="49"/>
  <c r="T19" i="49"/>
  <c r="U19" i="49"/>
  <c r="V19" i="49"/>
  <c r="W19" i="49"/>
  <c r="X19" i="49"/>
  <c r="Y19" i="49"/>
  <c r="T20" i="49"/>
  <c r="U20" i="49"/>
  <c r="V20" i="49"/>
  <c r="W20" i="49"/>
  <c r="X20" i="49"/>
  <c r="Y20" i="49"/>
  <c r="T21" i="49"/>
  <c r="U21" i="49"/>
  <c r="V21" i="49"/>
  <c r="W21" i="49"/>
  <c r="X21" i="49"/>
  <c r="Y21" i="49"/>
  <c r="T22" i="49"/>
  <c r="U22" i="49"/>
  <c r="V22" i="49"/>
  <c r="W22" i="49"/>
  <c r="X22" i="49"/>
  <c r="Y22" i="49"/>
  <c r="T23" i="49"/>
  <c r="U23" i="49"/>
  <c r="V23" i="49"/>
  <c r="W23" i="49"/>
  <c r="X23" i="49"/>
  <c r="Y23" i="49"/>
  <c r="T24" i="49"/>
  <c r="U24" i="49"/>
  <c r="V24" i="49"/>
  <c r="W24" i="49"/>
  <c r="X24" i="49"/>
  <c r="Y24" i="49"/>
  <c r="T25" i="49"/>
  <c r="U25" i="49"/>
  <c r="V25" i="49"/>
  <c r="W25" i="49"/>
  <c r="X25" i="49"/>
  <c r="Y25" i="49"/>
  <c r="T26" i="49"/>
  <c r="U26" i="49"/>
  <c r="V26" i="49"/>
  <c r="W26" i="49"/>
  <c r="X26" i="49"/>
  <c r="Y26" i="49"/>
  <c r="T27" i="49"/>
  <c r="U27" i="49"/>
  <c r="V27" i="49"/>
  <c r="W27" i="49"/>
  <c r="X27" i="49"/>
  <c r="Y27" i="49"/>
  <c r="T28" i="49"/>
  <c r="U28" i="49"/>
  <c r="V28" i="49"/>
  <c r="W28" i="49"/>
  <c r="X28" i="49"/>
  <c r="Y28" i="49"/>
  <c r="D29" i="49"/>
  <c r="T12" i="47"/>
  <c r="U12" i="47"/>
  <c r="V12" i="47"/>
  <c r="W12" i="47"/>
  <c r="X12" i="47"/>
  <c r="Y12" i="47"/>
  <c r="T13" i="47"/>
  <c r="U13" i="47"/>
  <c r="V13" i="47"/>
  <c r="W13" i="47"/>
  <c r="X13" i="47"/>
  <c r="Y13" i="47"/>
  <c r="T14" i="47"/>
  <c r="U14" i="47"/>
  <c r="V14" i="47"/>
  <c r="W14" i="47"/>
  <c r="X14" i="47"/>
  <c r="Y14" i="47"/>
  <c r="T15" i="47"/>
  <c r="U15" i="47"/>
  <c r="V15" i="47"/>
  <c r="W15" i="47"/>
  <c r="X15" i="47"/>
  <c r="Y15" i="47"/>
  <c r="T16" i="47"/>
  <c r="U16" i="47"/>
  <c r="V16" i="47"/>
  <c r="W16" i="47"/>
  <c r="X16" i="47"/>
  <c r="Y16" i="47"/>
  <c r="T17" i="47"/>
  <c r="U17" i="47"/>
  <c r="V17" i="47"/>
  <c r="W17" i="47"/>
  <c r="X17" i="47"/>
  <c r="Y17" i="47"/>
  <c r="T18" i="47"/>
  <c r="U18" i="47"/>
  <c r="V18" i="47"/>
  <c r="W18" i="47"/>
  <c r="X18" i="47"/>
  <c r="Y18" i="47"/>
  <c r="T19" i="47"/>
  <c r="U19" i="47"/>
  <c r="V19" i="47"/>
  <c r="W19" i="47"/>
  <c r="X19" i="47"/>
  <c r="Y19" i="47"/>
  <c r="T20" i="47"/>
  <c r="U20" i="47"/>
  <c r="V20" i="47"/>
  <c r="W20" i="47"/>
  <c r="X20" i="47"/>
  <c r="Y20" i="47"/>
  <c r="T21" i="47"/>
  <c r="U21" i="47"/>
  <c r="V21" i="47"/>
  <c r="W21" i="47"/>
  <c r="X21" i="47"/>
  <c r="Y21" i="47"/>
  <c r="T22" i="47"/>
  <c r="U22" i="47"/>
  <c r="V22" i="47"/>
  <c r="W22" i="47"/>
  <c r="X22" i="47"/>
  <c r="Y22" i="47"/>
  <c r="T23" i="47"/>
  <c r="U23" i="47"/>
  <c r="V23" i="47"/>
  <c r="W23" i="47"/>
  <c r="X23" i="47"/>
  <c r="Y23" i="47"/>
  <c r="T24" i="47"/>
  <c r="U24" i="47"/>
  <c r="V24" i="47"/>
  <c r="W24" i="47"/>
  <c r="X24" i="47"/>
  <c r="Y24" i="47"/>
  <c r="T25" i="47"/>
  <c r="U25" i="47"/>
  <c r="V25" i="47"/>
  <c r="W25" i="47"/>
  <c r="X25" i="47"/>
  <c r="Y25" i="47"/>
  <c r="T26" i="47"/>
  <c r="U26" i="47"/>
  <c r="V26" i="47"/>
  <c r="W26" i="47"/>
  <c r="X26" i="47"/>
  <c r="Y26" i="47"/>
  <c r="T27" i="47"/>
  <c r="U27" i="47"/>
  <c r="V27" i="47"/>
  <c r="W27" i="47"/>
  <c r="X27" i="47"/>
  <c r="Y27" i="47"/>
  <c r="T28" i="47"/>
  <c r="U28" i="47"/>
  <c r="V28" i="47"/>
  <c r="W28" i="47"/>
  <c r="X28" i="47"/>
  <c r="Y28" i="47"/>
  <c r="D29" i="47"/>
  <c r="T12" i="48"/>
  <c r="U12" i="48"/>
  <c r="V12" i="48"/>
  <c r="W12" i="48"/>
  <c r="X12" i="48"/>
  <c r="Y12" i="48"/>
  <c r="T13" i="48"/>
  <c r="U13" i="48"/>
  <c r="V13" i="48"/>
  <c r="W13" i="48"/>
  <c r="X13" i="48"/>
  <c r="Y13" i="48"/>
  <c r="T14" i="48"/>
  <c r="U14" i="48"/>
  <c r="V14" i="48"/>
  <c r="W14" i="48"/>
  <c r="X14" i="48"/>
  <c r="Y14" i="48"/>
  <c r="T15" i="48"/>
  <c r="U15" i="48"/>
  <c r="V15" i="48"/>
  <c r="W15" i="48"/>
  <c r="X15" i="48"/>
  <c r="Y15" i="48"/>
  <c r="T16" i="48"/>
  <c r="U16" i="48"/>
  <c r="V16" i="48"/>
  <c r="W16" i="48"/>
  <c r="X16" i="48"/>
  <c r="Y16" i="48"/>
  <c r="T17" i="48"/>
  <c r="U17" i="48"/>
  <c r="V17" i="48"/>
  <c r="W17" i="48"/>
  <c r="X17" i="48"/>
  <c r="Y17" i="48"/>
  <c r="T18" i="48"/>
  <c r="U18" i="48"/>
  <c r="V18" i="48"/>
  <c r="W18" i="48"/>
  <c r="X18" i="48"/>
  <c r="Y18" i="48"/>
  <c r="T19" i="48"/>
  <c r="U19" i="48"/>
  <c r="V19" i="48"/>
  <c r="W19" i="48"/>
  <c r="X19" i="48"/>
  <c r="Y19" i="48"/>
  <c r="T20" i="48"/>
  <c r="U20" i="48"/>
  <c r="V20" i="48"/>
  <c r="W20" i="48"/>
  <c r="X20" i="48"/>
  <c r="Y20" i="48"/>
  <c r="T21" i="48"/>
  <c r="U21" i="48"/>
  <c r="V21" i="48"/>
  <c r="W21" i="48"/>
  <c r="X21" i="48"/>
  <c r="Y21" i="48"/>
  <c r="T22" i="48"/>
  <c r="U22" i="48"/>
  <c r="V22" i="48"/>
  <c r="W22" i="48"/>
  <c r="X22" i="48"/>
  <c r="Y22" i="48"/>
  <c r="T23" i="48"/>
  <c r="U23" i="48"/>
  <c r="V23" i="48"/>
  <c r="W23" i="48"/>
  <c r="X23" i="48"/>
  <c r="Y23" i="48"/>
  <c r="T24" i="48"/>
  <c r="U24" i="48"/>
  <c r="V24" i="48"/>
  <c r="W24" i="48"/>
  <c r="X24" i="48"/>
  <c r="Y24" i="48"/>
  <c r="T25" i="48"/>
  <c r="U25" i="48"/>
  <c r="V25" i="48"/>
  <c r="W25" i="48"/>
  <c r="X25" i="48"/>
  <c r="Y25" i="48"/>
  <c r="T26" i="48"/>
  <c r="U26" i="48"/>
  <c r="V26" i="48"/>
  <c r="W26" i="48"/>
  <c r="X26" i="48"/>
  <c r="Y26" i="48"/>
  <c r="T27" i="48"/>
  <c r="U27" i="48"/>
  <c r="V27" i="48"/>
  <c r="W27" i="48"/>
  <c r="X27" i="48"/>
  <c r="Y27" i="48"/>
  <c r="T28" i="48"/>
  <c r="U28" i="48"/>
  <c r="V28" i="48"/>
  <c r="W28" i="48"/>
  <c r="X28" i="48"/>
  <c r="Y28" i="48"/>
  <c r="D29" i="48"/>
  <c r="T12" i="50"/>
  <c r="U12" i="50"/>
  <c r="V12" i="50"/>
  <c r="W12" i="50"/>
  <c r="X12" i="50"/>
  <c r="Y12" i="50"/>
  <c r="T13" i="50"/>
  <c r="U13" i="50"/>
  <c r="V13" i="50"/>
  <c r="W13" i="50"/>
  <c r="X13" i="50"/>
  <c r="Y13" i="50"/>
  <c r="T14" i="50"/>
  <c r="U14" i="50"/>
  <c r="V14" i="50"/>
  <c r="W14" i="50"/>
  <c r="X14" i="50"/>
  <c r="Y14" i="50"/>
  <c r="T15" i="50"/>
  <c r="U15" i="50"/>
  <c r="V15" i="50"/>
  <c r="W15" i="50"/>
  <c r="X15" i="50"/>
  <c r="Y15" i="50"/>
  <c r="T16" i="50"/>
  <c r="U16" i="50"/>
  <c r="V16" i="50"/>
  <c r="W16" i="50"/>
  <c r="X16" i="50"/>
  <c r="Y16" i="50"/>
  <c r="T17" i="50"/>
  <c r="U17" i="50"/>
  <c r="V17" i="50"/>
  <c r="W17" i="50"/>
  <c r="X17" i="50"/>
  <c r="Y17" i="50"/>
  <c r="T18" i="50"/>
  <c r="U18" i="50"/>
  <c r="V18" i="50"/>
  <c r="W18" i="50"/>
  <c r="X18" i="50"/>
  <c r="Y18" i="50"/>
  <c r="T19" i="50"/>
  <c r="U19" i="50"/>
  <c r="V19" i="50"/>
  <c r="W19" i="50"/>
  <c r="X19" i="50"/>
  <c r="Y19" i="50"/>
  <c r="T20" i="50"/>
  <c r="U20" i="50"/>
  <c r="V20" i="50"/>
  <c r="W20" i="50"/>
  <c r="X20" i="50"/>
  <c r="Y20" i="50"/>
  <c r="T21" i="50"/>
  <c r="U21" i="50"/>
  <c r="V21" i="50"/>
  <c r="W21" i="50"/>
  <c r="X21" i="50"/>
  <c r="Y21" i="50"/>
  <c r="T22" i="50"/>
  <c r="U22" i="50"/>
  <c r="V22" i="50"/>
  <c r="W22" i="50"/>
  <c r="X22" i="50"/>
  <c r="Y22" i="50"/>
  <c r="T23" i="50"/>
  <c r="U23" i="50"/>
  <c r="V23" i="50"/>
  <c r="W23" i="50"/>
  <c r="X23" i="50"/>
  <c r="Y23" i="50"/>
  <c r="T24" i="50"/>
  <c r="U24" i="50"/>
  <c r="V24" i="50"/>
  <c r="W24" i="50"/>
  <c r="X24" i="50"/>
  <c r="Y24" i="50"/>
  <c r="T25" i="50"/>
  <c r="U25" i="50"/>
  <c r="V25" i="50"/>
  <c r="W25" i="50"/>
  <c r="X25" i="50"/>
  <c r="Y25" i="50"/>
  <c r="T26" i="50"/>
  <c r="U26" i="50"/>
  <c r="V26" i="50"/>
  <c r="W26" i="50"/>
  <c r="X26" i="50"/>
  <c r="Y26" i="50"/>
  <c r="T27" i="50"/>
  <c r="U27" i="50"/>
  <c r="V27" i="50"/>
  <c r="W27" i="50"/>
  <c r="X27" i="50"/>
  <c r="Y27" i="50"/>
  <c r="T28" i="50"/>
  <c r="U28" i="50"/>
  <c r="V28" i="50"/>
  <c r="W28" i="50"/>
  <c r="X28" i="50"/>
  <c r="Y28" i="50"/>
  <c r="D29" i="50"/>
  <c r="T12" i="52"/>
  <c r="U12" i="52"/>
  <c r="V12" i="52"/>
  <c r="W12" i="52"/>
  <c r="X12" i="52"/>
  <c r="Y12" i="52"/>
  <c r="T13" i="52"/>
  <c r="U13" i="52"/>
  <c r="V13" i="52"/>
  <c r="W13" i="52"/>
  <c r="X13" i="52"/>
  <c r="Y13" i="52"/>
  <c r="T14" i="52"/>
  <c r="U14" i="52"/>
  <c r="V14" i="52"/>
  <c r="W14" i="52"/>
  <c r="X14" i="52"/>
  <c r="Y14" i="52"/>
  <c r="T15" i="52"/>
  <c r="U15" i="52"/>
  <c r="V15" i="52"/>
  <c r="W15" i="52"/>
  <c r="X15" i="52"/>
  <c r="Y15" i="52"/>
  <c r="T16" i="52"/>
  <c r="U16" i="52"/>
  <c r="V16" i="52"/>
  <c r="W16" i="52"/>
  <c r="X16" i="52"/>
  <c r="Y16" i="52"/>
  <c r="T17" i="52"/>
  <c r="U17" i="52"/>
  <c r="V17" i="52"/>
  <c r="W17" i="52"/>
  <c r="X17" i="52"/>
  <c r="Y17" i="52"/>
  <c r="T18" i="52"/>
  <c r="U18" i="52"/>
  <c r="V18" i="52"/>
  <c r="W18" i="52"/>
  <c r="X18" i="52"/>
  <c r="Y18" i="52"/>
  <c r="T19" i="52"/>
  <c r="U19" i="52"/>
  <c r="V19" i="52"/>
  <c r="W19" i="52"/>
  <c r="X19" i="52"/>
  <c r="Y19" i="52"/>
  <c r="T20" i="52"/>
  <c r="U20" i="52"/>
  <c r="V20" i="52"/>
  <c r="W20" i="52"/>
  <c r="X20" i="52"/>
  <c r="Y20" i="52"/>
  <c r="T21" i="52"/>
  <c r="U21" i="52"/>
  <c r="V21" i="52"/>
  <c r="W21" i="52"/>
  <c r="X21" i="52"/>
  <c r="Y21" i="52"/>
  <c r="T22" i="52"/>
  <c r="U22" i="52"/>
  <c r="V22" i="52"/>
  <c r="W22" i="52"/>
  <c r="X22" i="52"/>
  <c r="Y22" i="52"/>
  <c r="T23" i="52"/>
  <c r="U23" i="52"/>
  <c r="V23" i="52"/>
  <c r="W23" i="52"/>
  <c r="X23" i="52"/>
  <c r="Y23" i="52"/>
  <c r="T24" i="52"/>
  <c r="U24" i="52"/>
  <c r="V24" i="52"/>
  <c r="W24" i="52"/>
  <c r="X24" i="52"/>
  <c r="Y24" i="52"/>
  <c r="T25" i="52"/>
  <c r="U25" i="52"/>
  <c r="V25" i="52"/>
  <c r="W25" i="52"/>
  <c r="X25" i="52"/>
  <c r="Y25" i="52"/>
  <c r="T26" i="52"/>
  <c r="U26" i="52"/>
  <c r="V26" i="52"/>
  <c r="W26" i="52"/>
  <c r="X26" i="52"/>
  <c r="Y26" i="52"/>
  <c r="T27" i="52"/>
  <c r="U27" i="52"/>
  <c r="V27" i="52"/>
  <c r="W27" i="52"/>
  <c r="X27" i="52"/>
  <c r="Y27" i="52"/>
  <c r="T28" i="52"/>
  <c r="U28" i="52"/>
  <c r="V28" i="52"/>
  <c r="W28" i="52"/>
  <c r="X28" i="52"/>
  <c r="Y28" i="52"/>
  <c r="D29" i="52"/>
  <c r="T12" i="54"/>
  <c r="U12" i="54"/>
  <c r="V12" i="54"/>
  <c r="W12" i="54"/>
  <c r="X12" i="54"/>
  <c r="Y12" i="54"/>
  <c r="T13" i="54"/>
  <c r="U13" i="54"/>
  <c r="V13" i="54"/>
  <c r="W13" i="54"/>
  <c r="X13" i="54"/>
  <c r="Y13" i="54"/>
  <c r="T14" i="54"/>
  <c r="U14" i="54"/>
  <c r="V14" i="54"/>
  <c r="W14" i="54"/>
  <c r="X14" i="54"/>
  <c r="Y14" i="54"/>
  <c r="T15" i="54"/>
  <c r="U15" i="54"/>
  <c r="V15" i="54"/>
  <c r="W15" i="54"/>
  <c r="X15" i="54"/>
  <c r="Y15" i="54"/>
  <c r="T16" i="54"/>
  <c r="U16" i="54"/>
  <c r="V16" i="54"/>
  <c r="W16" i="54"/>
  <c r="X16" i="54"/>
  <c r="Y16" i="54"/>
  <c r="T17" i="54"/>
  <c r="U17" i="54"/>
  <c r="V17" i="54"/>
  <c r="W17" i="54"/>
  <c r="X17" i="54"/>
  <c r="Y17" i="54"/>
  <c r="T18" i="54"/>
  <c r="U18" i="54"/>
  <c r="V18" i="54"/>
  <c r="W18" i="54"/>
  <c r="X18" i="54"/>
  <c r="Y18" i="54"/>
  <c r="T19" i="54"/>
  <c r="U19" i="54"/>
  <c r="V19" i="54"/>
  <c r="W19" i="54"/>
  <c r="X19" i="54"/>
  <c r="Y19" i="54"/>
  <c r="T20" i="54"/>
  <c r="U20" i="54"/>
  <c r="V20" i="54"/>
  <c r="W20" i="54"/>
  <c r="X20" i="54"/>
  <c r="Y20" i="54"/>
  <c r="T21" i="54"/>
  <c r="U21" i="54"/>
  <c r="V21" i="54"/>
  <c r="W21" i="54"/>
  <c r="X21" i="54"/>
  <c r="Y21" i="54"/>
  <c r="T22" i="54"/>
  <c r="U22" i="54"/>
  <c r="V22" i="54"/>
  <c r="W22" i="54"/>
  <c r="X22" i="54"/>
  <c r="Y22" i="54"/>
  <c r="T23" i="54"/>
  <c r="U23" i="54"/>
  <c r="V23" i="54"/>
  <c r="W23" i="54"/>
  <c r="X23" i="54"/>
  <c r="Y23" i="54"/>
  <c r="T24" i="54"/>
  <c r="U24" i="54"/>
  <c r="V24" i="54"/>
  <c r="W24" i="54"/>
  <c r="X24" i="54"/>
  <c r="Y24" i="54"/>
  <c r="T25" i="54"/>
  <c r="U25" i="54"/>
  <c r="V25" i="54"/>
  <c r="W25" i="54"/>
  <c r="X25" i="54"/>
  <c r="Y25" i="54"/>
  <c r="T26" i="54"/>
  <c r="U26" i="54"/>
  <c r="V26" i="54"/>
  <c r="W26" i="54"/>
  <c r="X26" i="54"/>
  <c r="Y26" i="54"/>
  <c r="T27" i="54"/>
  <c r="U27" i="54"/>
  <c r="V27" i="54"/>
  <c r="W27" i="54"/>
  <c r="X27" i="54"/>
  <c r="Y27" i="54"/>
  <c r="T28" i="54"/>
  <c r="U28" i="54"/>
  <c r="V28" i="54"/>
  <c r="W28" i="54"/>
  <c r="X28" i="54"/>
  <c r="Y28" i="54"/>
  <c r="D29" i="54"/>
  <c r="T12" i="55"/>
  <c r="U12" i="55"/>
  <c r="V12" i="55"/>
  <c r="W12" i="55"/>
  <c r="X12" i="55"/>
  <c r="Y12" i="55"/>
  <c r="T13" i="55"/>
  <c r="U13" i="55"/>
  <c r="V13" i="55"/>
  <c r="W13" i="55"/>
  <c r="X13" i="55"/>
  <c r="Y13" i="55"/>
  <c r="T14" i="55"/>
  <c r="U14" i="55"/>
  <c r="V14" i="55"/>
  <c r="W14" i="55"/>
  <c r="X14" i="55"/>
  <c r="Y14" i="55"/>
  <c r="T15" i="55"/>
  <c r="U15" i="55"/>
  <c r="V15" i="55"/>
  <c r="W15" i="55"/>
  <c r="X15" i="55"/>
  <c r="Y15" i="55"/>
  <c r="T16" i="55"/>
  <c r="U16" i="55"/>
  <c r="V16" i="55"/>
  <c r="W16" i="55"/>
  <c r="X16" i="55"/>
  <c r="Y16" i="55"/>
  <c r="T17" i="55"/>
  <c r="U17" i="55"/>
  <c r="V17" i="55"/>
  <c r="W17" i="55"/>
  <c r="X17" i="55"/>
  <c r="Y17" i="55"/>
  <c r="T18" i="55"/>
  <c r="U18" i="55"/>
  <c r="V18" i="55"/>
  <c r="W18" i="55"/>
  <c r="X18" i="55"/>
  <c r="Y18" i="55"/>
  <c r="T19" i="55"/>
  <c r="U19" i="55"/>
  <c r="V19" i="55"/>
  <c r="W19" i="55"/>
  <c r="X19" i="55"/>
  <c r="Y19" i="55"/>
  <c r="T20" i="55"/>
  <c r="U20" i="55"/>
  <c r="V20" i="55"/>
  <c r="W20" i="55"/>
  <c r="X20" i="55"/>
  <c r="Y20" i="55"/>
  <c r="T21" i="55"/>
  <c r="U21" i="55"/>
  <c r="V21" i="55"/>
  <c r="W21" i="55"/>
  <c r="X21" i="55"/>
  <c r="Y21" i="55"/>
  <c r="T22" i="55"/>
  <c r="U22" i="55"/>
  <c r="V22" i="55"/>
  <c r="W22" i="55"/>
  <c r="X22" i="55"/>
  <c r="Y22" i="55"/>
  <c r="T23" i="55"/>
  <c r="U23" i="55"/>
  <c r="V23" i="55"/>
  <c r="W23" i="55"/>
  <c r="X23" i="55"/>
  <c r="Y23" i="55"/>
  <c r="T24" i="55"/>
  <c r="U24" i="55"/>
  <c r="V24" i="55"/>
  <c r="W24" i="55"/>
  <c r="X24" i="55"/>
  <c r="Y24" i="55"/>
  <c r="T25" i="55"/>
  <c r="U25" i="55"/>
  <c r="V25" i="55"/>
  <c r="W25" i="55"/>
  <c r="X25" i="55"/>
  <c r="Y25" i="55"/>
  <c r="T26" i="55"/>
  <c r="U26" i="55"/>
  <c r="V26" i="55"/>
  <c r="W26" i="55"/>
  <c r="X26" i="55"/>
  <c r="Y26" i="55"/>
  <c r="T27" i="55"/>
  <c r="U27" i="55"/>
  <c r="V27" i="55"/>
  <c r="W27" i="55"/>
  <c r="X27" i="55"/>
  <c r="Y27" i="55"/>
  <c r="T28" i="55"/>
  <c r="U28" i="55"/>
  <c r="V28" i="55"/>
  <c r="W28" i="55"/>
  <c r="X28" i="55"/>
  <c r="Y28" i="55"/>
  <c r="D29" i="55"/>
  <c r="T12" i="59"/>
  <c r="U12" i="59"/>
  <c r="V12" i="59"/>
  <c r="W12" i="59"/>
  <c r="X12" i="59"/>
  <c r="Y12" i="59"/>
  <c r="T13" i="59"/>
  <c r="U13" i="59"/>
  <c r="V13" i="59"/>
  <c r="W13" i="59"/>
  <c r="X13" i="59"/>
  <c r="Y13" i="59"/>
  <c r="T14" i="59"/>
  <c r="U14" i="59"/>
  <c r="V14" i="59"/>
  <c r="W14" i="59"/>
  <c r="X14" i="59"/>
  <c r="Y14" i="59"/>
  <c r="T15" i="59"/>
  <c r="U15" i="59"/>
  <c r="V15" i="59"/>
  <c r="W15" i="59"/>
  <c r="X15" i="59"/>
  <c r="Y15" i="59"/>
  <c r="T16" i="59"/>
  <c r="U16" i="59"/>
  <c r="V16" i="59"/>
  <c r="W16" i="59"/>
  <c r="X16" i="59"/>
  <c r="Y16" i="59"/>
  <c r="T17" i="59"/>
  <c r="U17" i="59"/>
  <c r="V17" i="59"/>
  <c r="W17" i="59"/>
  <c r="X17" i="59"/>
  <c r="Y17" i="59"/>
  <c r="T18" i="59"/>
  <c r="U18" i="59"/>
  <c r="V18" i="59"/>
  <c r="W18" i="59"/>
  <c r="X18" i="59"/>
  <c r="Y18" i="59"/>
  <c r="T19" i="59"/>
  <c r="U19" i="59"/>
  <c r="V19" i="59"/>
  <c r="W19" i="59"/>
  <c r="X19" i="59"/>
  <c r="Y19" i="59"/>
  <c r="T20" i="59"/>
  <c r="U20" i="59"/>
  <c r="V20" i="59"/>
  <c r="W20" i="59"/>
  <c r="X20" i="59"/>
  <c r="Y20" i="59"/>
  <c r="T21" i="59"/>
  <c r="U21" i="59"/>
  <c r="V21" i="59"/>
  <c r="W21" i="59"/>
  <c r="X21" i="59"/>
  <c r="Y21" i="59"/>
  <c r="T22" i="59"/>
  <c r="U22" i="59"/>
  <c r="V22" i="59"/>
  <c r="W22" i="59"/>
  <c r="X22" i="59"/>
  <c r="Y22" i="59"/>
  <c r="T23" i="59"/>
  <c r="U23" i="59"/>
  <c r="V23" i="59"/>
  <c r="W23" i="59"/>
  <c r="X23" i="59"/>
  <c r="Y23" i="59"/>
  <c r="T24" i="59"/>
  <c r="U24" i="59"/>
  <c r="V24" i="59"/>
  <c r="W24" i="59"/>
  <c r="X24" i="59"/>
  <c r="Y24" i="59"/>
  <c r="T25" i="59"/>
  <c r="U25" i="59"/>
  <c r="V25" i="59"/>
  <c r="W25" i="59"/>
  <c r="X25" i="59"/>
  <c r="Y25" i="59"/>
  <c r="T26" i="59"/>
  <c r="U26" i="59"/>
  <c r="V26" i="59"/>
  <c r="W26" i="59"/>
  <c r="X26" i="59"/>
  <c r="Y26" i="59"/>
  <c r="T27" i="59"/>
  <c r="U27" i="59"/>
  <c r="V27" i="59"/>
  <c r="W27" i="59"/>
  <c r="X27" i="59"/>
  <c r="Y27" i="59"/>
  <c r="T28" i="59"/>
  <c r="U28" i="59"/>
  <c r="V28" i="59"/>
  <c r="W28" i="59"/>
  <c r="X28" i="59"/>
  <c r="Y28" i="59"/>
  <c r="D29" i="59"/>
  <c r="T29" i="59" s="1"/>
  <c r="T12" i="61"/>
  <c r="U12" i="61"/>
  <c r="V12" i="61"/>
  <c r="W12" i="61"/>
  <c r="X12" i="61"/>
  <c r="Y12" i="61"/>
  <c r="T13" i="61"/>
  <c r="U13" i="61"/>
  <c r="V13" i="61"/>
  <c r="W13" i="61"/>
  <c r="X13" i="61"/>
  <c r="Y13" i="61"/>
  <c r="T14" i="61"/>
  <c r="U14" i="61"/>
  <c r="V14" i="61"/>
  <c r="W14" i="61"/>
  <c r="X14" i="61"/>
  <c r="Y14" i="61"/>
  <c r="T15" i="61"/>
  <c r="U15" i="61"/>
  <c r="V15" i="61"/>
  <c r="W15" i="61"/>
  <c r="X15" i="61"/>
  <c r="Y15" i="61"/>
  <c r="T16" i="61"/>
  <c r="U16" i="61"/>
  <c r="V16" i="61"/>
  <c r="W16" i="61"/>
  <c r="X16" i="61"/>
  <c r="Y16" i="61"/>
  <c r="T17" i="61"/>
  <c r="U17" i="61"/>
  <c r="V17" i="61"/>
  <c r="W17" i="61"/>
  <c r="X17" i="61"/>
  <c r="Y17" i="61"/>
  <c r="T18" i="61"/>
  <c r="U18" i="61"/>
  <c r="V18" i="61"/>
  <c r="W18" i="61"/>
  <c r="X18" i="61"/>
  <c r="Y18" i="61"/>
  <c r="T19" i="61"/>
  <c r="U19" i="61"/>
  <c r="V19" i="61"/>
  <c r="W19" i="61"/>
  <c r="X19" i="61"/>
  <c r="Y19" i="61"/>
  <c r="T20" i="61"/>
  <c r="U20" i="61"/>
  <c r="V20" i="61"/>
  <c r="W20" i="61"/>
  <c r="X20" i="61"/>
  <c r="Y20" i="61"/>
  <c r="T21" i="61"/>
  <c r="U21" i="61"/>
  <c r="V21" i="61"/>
  <c r="W21" i="61"/>
  <c r="X21" i="61"/>
  <c r="Y21" i="61"/>
  <c r="T22" i="61"/>
  <c r="U22" i="61"/>
  <c r="V22" i="61"/>
  <c r="W22" i="61"/>
  <c r="X22" i="61"/>
  <c r="Y22" i="61"/>
  <c r="T23" i="61"/>
  <c r="U23" i="61"/>
  <c r="V23" i="61"/>
  <c r="W23" i="61"/>
  <c r="X23" i="61"/>
  <c r="Y23" i="61"/>
  <c r="T24" i="61"/>
  <c r="U24" i="61"/>
  <c r="V24" i="61"/>
  <c r="W24" i="61"/>
  <c r="X24" i="61"/>
  <c r="Y24" i="61"/>
  <c r="T25" i="61"/>
  <c r="U25" i="61"/>
  <c r="V25" i="61"/>
  <c r="W25" i="61"/>
  <c r="X25" i="61"/>
  <c r="Y25" i="61"/>
  <c r="T26" i="61"/>
  <c r="U26" i="61"/>
  <c r="V26" i="61"/>
  <c r="W26" i="61"/>
  <c r="X26" i="61"/>
  <c r="Y26" i="61"/>
  <c r="T27" i="61"/>
  <c r="U27" i="61"/>
  <c r="V27" i="61"/>
  <c r="W27" i="61"/>
  <c r="X27" i="61"/>
  <c r="Y27" i="61"/>
  <c r="T28" i="61"/>
  <c r="U28" i="61"/>
  <c r="V28" i="61"/>
  <c r="W28" i="61"/>
  <c r="X28" i="61"/>
  <c r="Y28" i="61"/>
  <c r="D29" i="61"/>
  <c r="Y11" i="49"/>
  <c r="Y11" i="47"/>
  <c r="Y11" i="48"/>
  <c r="Y11" i="50"/>
  <c r="Y11" i="52"/>
  <c r="Y11" i="54"/>
  <c r="Y11" i="55"/>
  <c r="Y11" i="59"/>
  <c r="Y11" i="61"/>
  <c r="W11" i="49"/>
  <c r="W11" i="47"/>
  <c r="W11" i="48"/>
  <c r="W11" i="50"/>
  <c r="W11" i="52"/>
  <c r="W11" i="54"/>
  <c r="W11" i="55"/>
  <c r="W11" i="59"/>
  <c r="W11" i="61"/>
  <c r="U11" i="49"/>
  <c r="U11" i="47"/>
  <c r="U11" i="48"/>
  <c r="U11" i="50"/>
  <c r="U11" i="52"/>
  <c r="U11" i="54"/>
  <c r="U11" i="55"/>
  <c r="U11" i="59"/>
  <c r="U11" i="61"/>
  <c r="X11" i="49"/>
  <c r="X11" i="47"/>
  <c r="X11" i="48"/>
  <c r="X11" i="50"/>
  <c r="X11" i="52"/>
  <c r="X11" i="54"/>
  <c r="X11" i="55"/>
  <c r="X11" i="59"/>
  <c r="X11" i="61"/>
  <c r="V11" i="49"/>
  <c r="V11" i="47"/>
  <c r="V11" i="48"/>
  <c r="V11" i="50"/>
  <c r="V11" i="52"/>
  <c r="V11" i="54"/>
  <c r="V11" i="55"/>
  <c r="V11" i="59"/>
  <c r="V11" i="61"/>
  <c r="T11" i="49"/>
  <c r="T11" i="47"/>
  <c r="T11" i="48"/>
  <c r="T11" i="50"/>
  <c r="T11" i="52"/>
  <c r="T11" i="54"/>
  <c r="T11" i="55"/>
  <c r="T11" i="59"/>
  <c r="T11" i="61"/>
  <c r="F12" i="47"/>
  <c r="F13" i="47"/>
  <c r="F14" i="47"/>
  <c r="F15" i="47"/>
  <c r="F16" i="47"/>
  <c r="F17" i="47"/>
  <c r="F18" i="47"/>
  <c r="F19" i="47"/>
  <c r="F20" i="47"/>
  <c r="F21" i="47"/>
  <c r="F22" i="47"/>
  <c r="F23" i="47"/>
  <c r="F24" i="47"/>
  <c r="F25" i="47"/>
  <c r="F26" i="47"/>
  <c r="F27" i="47"/>
  <c r="F28" i="47"/>
  <c r="F12" i="48"/>
  <c r="F13" i="48"/>
  <c r="F14" i="48"/>
  <c r="F15" i="48"/>
  <c r="F16" i="48"/>
  <c r="F17" i="48"/>
  <c r="F18" i="48"/>
  <c r="F19" i="48"/>
  <c r="F20" i="48"/>
  <c r="F21" i="48"/>
  <c r="F22" i="48"/>
  <c r="F23" i="48"/>
  <c r="F24" i="48"/>
  <c r="F25" i="48"/>
  <c r="F26" i="48"/>
  <c r="F27" i="48"/>
  <c r="F28" i="48"/>
  <c r="F12" i="50"/>
  <c r="F13" i="50"/>
  <c r="F14" i="50"/>
  <c r="F15" i="50"/>
  <c r="F16" i="50"/>
  <c r="F17" i="50"/>
  <c r="F18" i="50"/>
  <c r="F19" i="50"/>
  <c r="F20" i="50"/>
  <c r="F21" i="50"/>
  <c r="F22" i="50"/>
  <c r="F23" i="50"/>
  <c r="F24" i="50"/>
  <c r="F25" i="50"/>
  <c r="F26" i="50"/>
  <c r="F27" i="50"/>
  <c r="F28" i="50"/>
  <c r="F12" i="52"/>
  <c r="F13" i="52"/>
  <c r="F14" i="52"/>
  <c r="F15" i="52"/>
  <c r="F16" i="52"/>
  <c r="F17" i="52"/>
  <c r="F18" i="52"/>
  <c r="F19" i="52"/>
  <c r="F20" i="52"/>
  <c r="F21" i="52"/>
  <c r="F22" i="52"/>
  <c r="F23" i="52"/>
  <c r="F24" i="52"/>
  <c r="F25" i="52"/>
  <c r="F26" i="52"/>
  <c r="F27" i="52"/>
  <c r="F28" i="52"/>
  <c r="F12" i="54"/>
  <c r="F13" i="54"/>
  <c r="F14" i="54"/>
  <c r="F15" i="54"/>
  <c r="F16" i="54"/>
  <c r="F17" i="54"/>
  <c r="F18" i="54"/>
  <c r="F19" i="54"/>
  <c r="F20" i="54"/>
  <c r="F21" i="54"/>
  <c r="F22" i="54"/>
  <c r="F23" i="54"/>
  <c r="F24" i="54"/>
  <c r="F25" i="54"/>
  <c r="F26" i="54"/>
  <c r="F27" i="54"/>
  <c r="F28" i="54"/>
  <c r="F12" i="55"/>
  <c r="F13" i="55"/>
  <c r="F14" i="55"/>
  <c r="F15" i="55"/>
  <c r="F16" i="55"/>
  <c r="F17" i="55"/>
  <c r="F18" i="55"/>
  <c r="F19" i="55"/>
  <c r="F20" i="55"/>
  <c r="F21" i="55"/>
  <c r="F22" i="55"/>
  <c r="F23" i="55"/>
  <c r="F24" i="55"/>
  <c r="F25" i="55"/>
  <c r="F26" i="55"/>
  <c r="F27" i="55"/>
  <c r="F28" i="55"/>
  <c r="F12" i="59"/>
  <c r="F13" i="59"/>
  <c r="F14" i="59"/>
  <c r="F15" i="59"/>
  <c r="F16" i="59"/>
  <c r="F17" i="59"/>
  <c r="F18" i="59"/>
  <c r="F19" i="59"/>
  <c r="F20" i="59"/>
  <c r="F21" i="59"/>
  <c r="F22" i="59"/>
  <c r="F23" i="59"/>
  <c r="F24" i="59"/>
  <c r="F25" i="59"/>
  <c r="F26" i="59"/>
  <c r="F27" i="59"/>
  <c r="F28" i="59"/>
  <c r="F12" i="61"/>
  <c r="F13" i="61"/>
  <c r="F14" i="61"/>
  <c r="F15" i="61"/>
  <c r="F16" i="61"/>
  <c r="F17" i="61"/>
  <c r="F18" i="61"/>
  <c r="F19" i="61"/>
  <c r="F20" i="61"/>
  <c r="F21" i="61"/>
  <c r="F22" i="61"/>
  <c r="F23" i="61"/>
  <c r="F24" i="61"/>
  <c r="F25" i="61"/>
  <c r="F26" i="61"/>
  <c r="F27" i="61"/>
  <c r="F28" i="61"/>
  <c r="F12" i="49"/>
  <c r="F13" i="49"/>
  <c r="F14" i="49"/>
  <c r="F15" i="49"/>
  <c r="F16" i="49"/>
  <c r="F17" i="49"/>
  <c r="F18" i="49"/>
  <c r="F19" i="49"/>
  <c r="F20" i="49"/>
  <c r="F21" i="49"/>
  <c r="F22" i="49"/>
  <c r="F23" i="49"/>
  <c r="F24" i="49"/>
  <c r="F25" i="49"/>
  <c r="F26" i="49"/>
  <c r="F27" i="49"/>
  <c r="F28" i="49"/>
  <c r="F11" i="47"/>
  <c r="F11" i="48"/>
  <c r="F11" i="50"/>
  <c r="F11" i="52"/>
  <c r="F11" i="54"/>
  <c r="F11" i="55"/>
  <c r="F11" i="59"/>
  <c r="F11" i="61"/>
  <c r="F11" i="49"/>
  <c r="O9" i="68"/>
  <c r="M9" i="68"/>
  <c r="E9" i="68"/>
  <c r="C9" i="68"/>
  <c r="B2" i="68"/>
  <c r="O9" i="67"/>
  <c r="M9" i="67"/>
  <c r="E9" i="67"/>
  <c r="C9" i="67"/>
  <c r="B2" i="67"/>
  <c r="O9" i="66"/>
  <c r="M9" i="66"/>
  <c r="E9" i="66"/>
  <c r="C9" i="66"/>
  <c r="B2" i="66"/>
  <c r="O9" i="63"/>
  <c r="M9" i="63"/>
  <c r="E9" i="63"/>
  <c r="C9" i="63"/>
  <c r="B2" i="63"/>
  <c r="I29" i="61"/>
  <c r="C28" i="61"/>
  <c r="C27" i="61"/>
  <c r="H27" i="61" s="1"/>
  <c r="G27" i="61" s="1"/>
  <c r="C26" i="61"/>
  <c r="C25" i="61"/>
  <c r="C24" i="61"/>
  <c r="C23" i="61"/>
  <c r="H23" i="61" s="1"/>
  <c r="G23" i="61" s="1"/>
  <c r="C22" i="61"/>
  <c r="H22" i="61" s="1"/>
  <c r="G22" i="61" s="1"/>
  <c r="C21" i="61"/>
  <c r="E21" i="61" s="1"/>
  <c r="C20" i="61"/>
  <c r="Q20" i="61" s="1"/>
  <c r="C19" i="61"/>
  <c r="E19" i="61" s="1"/>
  <c r="C18" i="61"/>
  <c r="C17" i="61"/>
  <c r="C16" i="61"/>
  <c r="C15" i="61"/>
  <c r="C14" i="61"/>
  <c r="C13" i="61"/>
  <c r="E13" i="61" s="1"/>
  <c r="C12" i="61"/>
  <c r="C11" i="61"/>
  <c r="E11" i="61" s="1"/>
  <c r="B2" i="61"/>
  <c r="I29" i="59"/>
  <c r="C28" i="59"/>
  <c r="C27" i="59"/>
  <c r="C26" i="59"/>
  <c r="C25" i="59"/>
  <c r="C24" i="59"/>
  <c r="E24" i="59" s="1"/>
  <c r="C23" i="59"/>
  <c r="H23" i="59" s="1"/>
  <c r="G23" i="59" s="1"/>
  <c r="C22" i="59"/>
  <c r="E22" i="59" s="1"/>
  <c r="C21" i="59"/>
  <c r="C20" i="59"/>
  <c r="E20" i="59" s="1"/>
  <c r="C19" i="59"/>
  <c r="C18" i="59"/>
  <c r="C17" i="59"/>
  <c r="H17" i="59" s="1"/>
  <c r="G17" i="59" s="1"/>
  <c r="C16" i="59"/>
  <c r="E16" i="59" s="1"/>
  <c r="C15" i="59"/>
  <c r="Q15" i="59" s="1"/>
  <c r="C14" i="59"/>
  <c r="C13" i="59"/>
  <c r="E13" i="59" s="1"/>
  <c r="C12" i="59"/>
  <c r="C11" i="59"/>
  <c r="B2" i="59"/>
  <c r="B12" i="7" s="1"/>
  <c r="I29" i="55"/>
  <c r="C28" i="55"/>
  <c r="C27" i="55"/>
  <c r="C26" i="55"/>
  <c r="C25" i="55"/>
  <c r="C24" i="55"/>
  <c r="E24" i="55" s="1"/>
  <c r="C23" i="55"/>
  <c r="C22" i="55"/>
  <c r="E22" i="55" s="1"/>
  <c r="C21" i="55"/>
  <c r="E21" i="55" s="1"/>
  <c r="C20" i="55"/>
  <c r="E20" i="55" s="1"/>
  <c r="C19" i="55"/>
  <c r="C18" i="55"/>
  <c r="E18" i="55" s="1"/>
  <c r="C17" i="55"/>
  <c r="C16" i="55"/>
  <c r="H16" i="55" s="1"/>
  <c r="G16" i="55" s="1"/>
  <c r="C15" i="55"/>
  <c r="E15" i="55" s="1"/>
  <c r="C14" i="55"/>
  <c r="C13" i="55"/>
  <c r="C12" i="55"/>
  <c r="E12" i="55" s="1"/>
  <c r="C11" i="55"/>
  <c r="B2" i="55"/>
  <c r="I29" i="54"/>
  <c r="C28" i="54"/>
  <c r="E28" i="54" s="1"/>
  <c r="C27" i="54"/>
  <c r="E27" i="54" s="1"/>
  <c r="C26" i="54"/>
  <c r="C25" i="54"/>
  <c r="E25" i="54" s="1"/>
  <c r="C24" i="54"/>
  <c r="E24" i="54" s="1"/>
  <c r="C23" i="54"/>
  <c r="C22" i="54"/>
  <c r="C21" i="54"/>
  <c r="E21" i="54" s="1"/>
  <c r="C20" i="54"/>
  <c r="E20" i="54" s="1"/>
  <c r="C19" i="54"/>
  <c r="C18" i="54"/>
  <c r="E18" i="54" s="1"/>
  <c r="C17" i="54"/>
  <c r="C16" i="54"/>
  <c r="E16" i="54" s="1"/>
  <c r="C15" i="54"/>
  <c r="E15" i="54" s="1"/>
  <c r="C14" i="54"/>
  <c r="E14" i="54" s="1"/>
  <c r="C13" i="54"/>
  <c r="E13" i="54" s="1"/>
  <c r="C12" i="54"/>
  <c r="E12" i="54" s="1"/>
  <c r="C11" i="54"/>
  <c r="B2" i="54"/>
  <c r="I29" i="52"/>
  <c r="C28" i="52"/>
  <c r="C27" i="52"/>
  <c r="C26" i="52"/>
  <c r="C25" i="52"/>
  <c r="C24" i="52"/>
  <c r="C23" i="52"/>
  <c r="C22" i="52"/>
  <c r="C21" i="52"/>
  <c r="E21" i="52" s="1"/>
  <c r="C20" i="52"/>
  <c r="C19" i="52"/>
  <c r="C18" i="52"/>
  <c r="C17" i="52"/>
  <c r="Q17" i="52" s="1"/>
  <c r="C16" i="52"/>
  <c r="C15" i="52"/>
  <c r="C14" i="52"/>
  <c r="C13" i="52"/>
  <c r="C12" i="52"/>
  <c r="E12" i="52" s="1"/>
  <c r="C11" i="52"/>
  <c r="E11" i="52" s="1"/>
  <c r="B2" i="52"/>
  <c r="C28" i="50"/>
  <c r="C27" i="50"/>
  <c r="E27" i="50" s="1"/>
  <c r="C26" i="50"/>
  <c r="C25" i="50"/>
  <c r="C24" i="50"/>
  <c r="Q24" i="50" s="1"/>
  <c r="C23" i="50"/>
  <c r="Q23" i="50"/>
  <c r="C22" i="50"/>
  <c r="E22" i="50" s="1"/>
  <c r="C21" i="50"/>
  <c r="C20" i="50"/>
  <c r="C19" i="50"/>
  <c r="Q19" i="50" s="1"/>
  <c r="C18" i="50"/>
  <c r="C17" i="50"/>
  <c r="H17" i="50" s="1"/>
  <c r="G17" i="50" s="1"/>
  <c r="C16" i="50"/>
  <c r="C15" i="50"/>
  <c r="C14" i="50"/>
  <c r="C13" i="50"/>
  <c r="E13" i="50" s="1"/>
  <c r="C12" i="50"/>
  <c r="C11" i="50"/>
  <c r="B2" i="50"/>
  <c r="I29" i="49"/>
  <c r="W29" i="49" s="1"/>
  <c r="C28" i="49"/>
  <c r="C27" i="49"/>
  <c r="C26" i="49"/>
  <c r="C25" i="49"/>
  <c r="C24" i="49"/>
  <c r="C23" i="49"/>
  <c r="C22" i="49"/>
  <c r="C21" i="49"/>
  <c r="E21" i="49" s="1"/>
  <c r="C20" i="49"/>
  <c r="C19" i="49"/>
  <c r="C18" i="49"/>
  <c r="E18" i="49" s="1"/>
  <c r="C17" i="49"/>
  <c r="C16" i="49"/>
  <c r="E16" i="49" s="1"/>
  <c r="C15" i="49"/>
  <c r="C14" i="49"/>
  <c r="C13" i="49"/>
  <c r="C12" i="49"/>
  <c r="C11" i="49"/>
  <c r="B2" i="49"/>
  <c r="I29" i="48"/>
  <c r="C28" i="48"/>
  <c r="C27" i="48"/>
  <c r="C26" i="48"/>
  <c r="E26" i="48" s="1"/>
  <c r="C25" i="48"/>
  <c r="C24" i="48"/>
  <c r="C23" i="48"/>
  <c r="C22" i="48"/>
  <c r="C21" i="48"/>
  <c r="C20" i="48"/>
  <c r="C19" i="48"/>
  <c r="E19" i="48" s="1"/>
  <c r="C18" i="48"/>
  <c r="C17" i="48"/>
  <c r="E17" i="48" s="1"/>
  <c r="C16" i="48"/>
  <c r="Q16" i="48" s="1"/>
  <c r="C15" i="48"/>
  <c r="C14" i="48"/>
  <c r="E14" i="48" s="1"/>
  <c r="C13" i="48"/>
  <c r="C12" i="48"/>
  <c r="C11" i="48"/>
  <c r="E11" i="48" s="1"/>
  <c r="B2" i="48"/>
  <c r="I29" i="47"/>
  <c r="U29" i="47" s="1"/>
  <c r="C28" i="47"/>
  <c r="E28" i="47" s="1"/>
  <c r="C27" i="47"/>
  <c r="C26" i="47"/>
  <c r="H26" i="47" s="1"/>
  <c r="G26" i="47" s="1"/>
  <c r="C25" i="47"/>
  <c r="C24" i="47"/>
  <c r="E24" i="47" s="1"/>
  <c r="C23" i="47"/>
  <c r="C22" i="47"/>
  <c r="E22" i="47" s="1"/>
  <c r="C21" i="47"/>
  <c r="H21" i="47" s="1"/>
  <c r="G21" i="47" s="1"/>
  <c r="C20" i="47"/>
  <c r="C19" i="47"/>
  <c r="E19" i="47" s="1"/>
  <c r="C18" i="47"/>
  <c r="C17" i="47"/>
  <c r="E17" i="47" s="1"/>
  <c r="C16" i="47"/>
  <c r="C15" i="47"/>
  <c r="C14" i="47"/>
  <c r="E14" i="47" s="1"/>
  <c r="C13" i="47"/>
  <c r="C12" i="47"/>
  <c r="C11" i="47"/>
  <c r="E11" i="47" s="1"/>
  <c r="B2" i="47"/>
  <c r="Q16" i="49"/>
  <c r="Q13" i="52"/>
  <c r="Q20" i="48"/>
  <c r="O9" i="42"/>
  <c r="M9" i="42"/>
  <c r="E9" i="42"/>
  <c r="C9" i="42"/>
  <c r="B2" i="42"/>
  <c r="B22" i="25"/>
  <c r="B23" i="25"/>
  <c r="C23" i="25"/>
  <c r="B24" i="25"/>
  <c r="C24" i="25"/>
  <c r="C65" i="34" a="1"/>
  <c r="R71" i="34" a="1"/>
  <c r="J68" i="34" a="1"/>
  <c r="L34" i="34" a="1"/>
  <c r="R34" i="34" a="1"/>
  <c r="L64" i="34" a="1"/>
  <c r="L40" i="34" a="1"/>
  <c r="D33" i="34" a="1"/>
  <c r="C43" i="34" a="1"/>
  <c r="C38" i="34" a="1"/>
  <c r="R67" i="34" a="1"/>
  <c r="R72" i="34" a="1"/>
  <c r="K64" i="34" a="1"/>
  <c r="C61" i="34" a="1"/>
  <c r="B44" i="34" a="1"/>
  <c r="T63" i="34" a="1"/>
  <c r="K68" i="34" a="1"/>
  <c r="B40" i="34" a="1"/>
  <c r="B39" i="34" a="1"/>
  <c r="Q22" i="49" l="1"/>
  <c r="E22" i="49"/>
  <c r="H22" i="49" s="1"/>
  <c r="G22" i="49" s="1"/>
  <c r="Q11" i="49"/>
  <c r="E11" i="49"/>
  <c r="H11" i="49" s="1"/>
  <c r="G11" i="49" s="1"/>
  <c r="E24" i="49"/>
  <c r="H24" i="49" s="1"/>
  <c r="G24" i="49" s="1"/>
  <c r="E25" i="49"/>
  <c r="H25" i="49" s="1"/>
  <c r="G25" i="49" s="1"/>
  <c r="C61" i="34"/>
  <c r="K68" i="34"/>
  <c r="L64" i="34"/>
  <c r="K64" i="34"/>
  <c r="C65" i="34"/>
  <c r="C38" i="34"/>
  <c r="R34" i="34"/>
  <c r="L40" i="34"/>
  <c r="L34" i="34"/>
  <c r="D33" i="34"/>
  <c r="C43" i="34"/>
  <c r="R67" i="34"/>
  <c r="J68" i="34"/>
  <c r="R72" i="34"/>
  <c r="R71" i="34"/>
  <c r="T63" i="34"/>
  <c r="B39" i="34"/>
  <c r="B44" i="34"/>
  <c r="B40" i="34"/>
  <c r="E14" i="49"/>
  <c r="H14" i="49" s="1"/>
  <c r="G14" i="49" s="1"/>
  <c r="E18" i="50"/>
  <c r="H18" i="50" s="1"/>
  <c r="G18" i="50" s="1"/>
  <c r="E15" i="47"/>
  <c r="H15" i="47" s="1"/>
  <c r="G15" i="47" s="1"/>
  <c r="Q27" i="47"/>
  <c r="E27" i="47"/>
  <c r="H27" i="47" s="1"/>
  <c r="E13" i="48"/>
  <c r="H13" i="48" s="1"/>
  <c r="G13" i="48" s="1"/>
  <c r="E25" i="48"/>
  <c r="H25" i="48" s="1"/>
  <c r="G25" i="48" s="1"/>
  <c r="Q17" i="49"/>
  <c r="E17" i="49"/>
  <c r="H17" i="49" s="1"/>
  <c r="G17" i="49" s="1"/>
  <c r="E23" i="49"/>
  <c r="H23" i="49" s="1"/>
  <c r="G23" i="49" s="1"/>
  <c r="Q21" i="50"/>
  <c r="E21" i="50"/>
  <c r="H21" i="50" s="1"/>
  <c r="G21" i="50" s="1"/>
  <c r="Q26" i="50"/>
  <c r="E26" i="50"/>
  <c r="H26" i="50" s="1"/>
  <c r="G26" i="50" s="1"/>
  <c r="E16" i="52"/>
  <c r="H16" i="52" s="1"/>
  <c r="G16" i="52" s="1"/>
  <c r="Q22" i="52"/>
  <c r="E22" i="52"/>
  <c r="H22" i="52" s="1"/>
  <c r="G22" i="52" s="1"/>
  <c r="Q28" i="52"/>
  <c r="E28" i="52"/>
  <c r="H28" i="52" s="1"/>
  <c r="G28" i="52" s="1"/>
  <c r="E28" i="55"/>
  <c r="H28" i="55" s="1"/>
  <c r="G28" i="55" s="1"/>
  <c r="Q14" i="59"/>
  <c r="E14" i="59"/>
  <c r="H14" i="59" s="1"/>
  <c r="Q26" i="59"/>
  <c r="E26" i="59"/>
  <c r="H26" i="59" s="1"/>
  <c r="G26" i="59" s="1"/>
  <c r="E26" i="61"/>
  <c r="H26" i="61" s="1"/>
  <c r="G26" i="61" s="1"/>
  <c r="Q23" i="52"/>
  <c r="E23" i="52"/>
  <c r="E19" i="54"/>
  <c r="H19" i="54" s="1"/>
  <c r="E17" i="55"/>
  <c r="H17" i="55" s="1"/>
  <c r="G17" i="55" s="1"/>
  <c r="Q23" i="55"/>
  <c r="E23" i="55"/>
  <c r="H23" i="55" s="1"/>
  <c r="Q21" i="59"/>
  <c r="E21" i="59"/>
  <c r="H21" i="59" s="1"/>
  <c r="Q27" i="59"/>
  <c r="E27" i="59"/>
  <c r="H27" i="59" s="1"/>
  <c r="G27" i="59" s="1"/>
  <c r="E15" i="61"/>
  <c r="H15" i="61" s="1"/>
  <c r="G15" i="61" s="1"/>
  <c r="E20" i="48"/>
  <c r="H20" i="48" s="1"/>
  <c r="G20" i="48" s="1"/>
  <c r="E12" i="49"/>
  <c r="H12" i="49" s="1"/>
  <c r="G12" i="49" s="1"/>
  <c r="Q16" i="50"/>
  <c r="E16" i="50"/>
  <c r="H16" i="50" s="1"/>
  <c r="Q23" i="47"/>
  <c r="E23" i="47"/>
  <c r="H23" i="47" s="1"/>
  <c r="G23" i="47" s="1"/>
  <c r="E21" i="48"/>
  <c r="H21" i="48" s="1"/>
  <c r="G21" i="48" s="1"/>
  <c r="Q27" i="48"/>
  <c r="E27" i="48"/>
  <c r="H27" i="48" s="1"/>
  <c r="G27" i="48" s="1"/>
  <c r="E13" i="49"/>
  <c r="H13" i="49" s="1"/>
  <c r="G13" i="49" s="1"/>
  <c r="Q19" i="49"/>
  <c r="E19" i="49"/>
  <c r="H19" i="49" s="1"/>
  <c r="G19" i="49" s="1"/>
  <c r="Q28" i="50"/>
  <c r="E28" i="50"/>
  <c r="E18" i="52"/>
  <c r="H18" i="52" s="1"/>
  <c r="G18" i="52" s="1"/>
  <c r="E26" i="54"/>
  <c r="H26" i="54" s="1"/>
  <c r="E28" i="59"/>
  <c r="H28" i="59" s="1"/>
  <c r="G28" i="59" s="1"/>
  <c r="E28" i="61"/>
  <c r="H28" i="61" s="1"/>
  <c r="G28" i="61" s="1"/>
  <c r="V29" i="50"/>
  <c r="Q12" i="47"/>
  <c r="E12" i="47"/>
  <c r="H12" i="47" s="1"/>
  <c r="E12" i="50"/>
  <c r="H12" i="50" s="1"/>
  <c r="G12" i="50" s="1"/>
  <c r="E13" i="52"/>
  <c r="H13" i="52" s="1"/>
  <c r="G13" i="52" s="1"/>
  <c r="Q25" i="52"/>
  <c r="E25" i="52"/>
  <c r="H25" i="52" s="1"/>
  <c r="G25" i="52" s="1"/>
  <c r="E13" i="55"/>
  <c r="H13" i="55" s="1"/>
  <c r="G13" i="55" s="1"/>
  <c r="Q19" i="55"/>
  <c r="E19" i="55"/>
  <c r="H19" i="55" s="1"/>
  <c r="G19" i="55" s="1"/>
  <c r="Q25" i="55"/>
  <c r="E25" i="55"/>
  <c r="H25" i="55" s="1"/>
  <c r="G25" i="55" s="1"/>
  <c r="Q12" i="61"/>
  <c r="E12" i="61"/>
  <c r="H12" i="61" s="1"/>
  <c r="E17" i="61"/>
  <c r="H17" i="61" s="1"/>
  <c r="G17" i="61" s="1"/>
  <c r="Q22" i="48"/>
  <c r="E22" i="48"/>
  <c r="H22" i="48" s="1"/>
  <c r="G22" i="48" s="1"/>
  <c r="Q20" i="49"/>
  <c r="E20" i="49"/>
  <c r="H20" i="49" s="1"/>
  <c r="G20" i="49" s="1"/>
  <c r="E23" i="50"/>
  <c r="H23" i="50" s="1"/>
  <c r="G23" i="50" s="1"/>
  <c r="Q13" i="47"/>
  <c r="E13" i="47"/>
  <c r="H13" i="47" s="1"/>
  <c r="G13" i="47" s="1"/>
  <c r="E25" i="47"/>
  <c r="H25" i="47" s="1"/>
  <c r="G25" i="47" s="1"/>
  <c r="Q23" i="48"/>
  <c r="E23" i="48"/>
  <c r="H23" i="48" s="1"/>
  <c r="G23" i="48" s="1"/>
  <c r="E15" i="49"/>
  <c r="H15" i="49" s="1"/>
  <c r="G15" i="49" s="1"/>
  <c r="Q27" i="49"/>
  <c r="E27" i="49"/>
  <c r="H27" i="49" s="1"/>
  <c r="G27" i="49" s="1"/>
  <c r="Q14" i="52"/>
  <c r="E14" i="52"/>
  <c r="H14" i="52" s="1"/>
  <c r="G14" i="52" s="1"/>
  <c r="E20" i="52"/>
  <c r="H20" i="52" s="1"/>
  <c r="G20" i="52" s="1"/>
  <c r="Q26" i="52"/>
  <c r="E26" i="52"/>
  <c r="H26" i="52" s="1"/>
  <c r="G26" i="52" s="1"/>
  <c r="E22" i="54"/>
  <c r="H22" i="54" s="1"/>
  <c r="G22" i="54" s="1"/>
  <c r="Q14" i="55"/>
  <c r="E14" i="55"/>
  <c r="H14" i="55" s="1"/>
  <c r="G14" i="55" s="1"/>
  <c r="E26" i="55"/>
  <c r="H26" i="55" s="1"/>
  <c r="G26" i="55" s="1"/>
  <c r="E12" i="59"/>
  <c r="H12" i="59" s="1"/>
  <c r="G12" i="59" s="1"/>
  <c r="Q18" i="59"/>
  <c r="E18" i="59"/>
  <c r="Q18" i="61"/>
  <c r="E18" i="61"/>
  <c r="H18" i="61" s="1"/>
  <c r="E18" i="47"/>
  <c r="H18" i="47" s="1"/>
  <c r="G18" i="47" s="1"/>
  <c r="Q28" i="48"/>
  <c r="E28" i="48"/>
  <c r="H28" i="48" s="1"/>
  <c r="G28" i="48" s="1"/>
  <c r="E26" i="49"/>
  <c r="H26" i="49" s="1"/>
  <c r="G26" i="49" s="1"/>
  <c r="E19" i="52"/>
  <c r="H19" i="52" s="1"/>
  <c r="G19" i="52" s="1"/>
  <c r="E20" i="47"/>
  <c r="H20" i="47" s="1"/>
  <c r="G20" i="47" s="1"/>
  <c r="Q12" i="48"/>
  <c r="E12" i="48"/>
  <c r="H12" i="48" s="1"/>
  <c r="G12" i="48" s="1"/>
  <c r="E18" i="48"/>
  <c r="H18" i="48" s="1"/>
  <c r="G18" i="48" s="1"/>
  <c r="E24" i="48"/>
  <c r="H24" i="48" s="1"/>
  <c r="G24" i="48" s="1"/>
  <c r="Q28" i="49"/>
  <c r="E28" i="49"/>
  <c r="H28" i="49" s="1"/>
  <c r="G28" i="49" s="1"/>
  <c r="Q14" i="50"/>
  <c r="E14" i="50"/>
  <c r="H14" i="50" s="1"/>
  <c r="G14" i="50" s="1"/>
  <c r="Q20" i="50"/>
  <c r="E20" i="50"/>
  <c r="H20" i="50" s="1"/>
  <c r="G20" i="50" s="1"/>
  <c r="E25" i="50"/>
  <c r="H25" i="50" s="1"/>
  <c r="G25" i="50" s="1"/>
  <c r="E15" i="52"/>
  <c r="H15" i="52" s="1"/>
  <c r="G15" i="52" s="1"/>
  <c r="E27" i="52"/>
  <c r="H27" i="52" s="1"/>
  <c r="G27" i="52" s="1"/>
  <c r="E17" i="54"/>
  <c r="H17" i="54" s="1"/>
  <c r="E23" i="54"/>
  <c r="H23" i="54" s="1"/>
  <c r="G23" i="54" s="1"/>
  <c r="E27" i="55"/>
  <c r="H27" i="55" s="1"/>
  <c r="G27" i="55" s="1"/>
  <c r="Q19" i="59"/>
  <c r="E19" i="59"/>
  <c r="H19" i="59" s="1"/>
  <c r="G19" i="59" s="1"/>
  <c r="Q25" i="59"/>
  <c r="E25" i="59"/>
  <c r="E14" i="61"/>
  <c r="H14" i="61" s="1"/>
  <c r="G14" i="61" s="1"/>
  <c r="E25" i="61"/>
  <c r="H25" i="61" s="1"/>
  <c r="G25" i="61" s="1"/>
  <c r="E11" i="54"/>
  <c r="H11" i="54" s="1"/>
  <c r="E11" i="55"/>
  <c r="H11" i="55" s="1"/>
  <c r="G11" i="55" s="1"/>
  <c r="Q11" i="59"/>
  <c r="E11" i="59"/>
  <c r="H11" i="59" s="1"/>
  <c r="U29" i="55"/>
  <c r="Y29" i="59"/>
  <c r="X29" i="61"/>
  <c r="T29" i="52"/>
  <c r="T29" i="54"/>
  <c r="V29" i="55"/>
  <c r="Y29" i="48"/>
  <c r="X29" i="49"/>
  <c r="Y29" i="50"/>
  <c r="W29" i="54"/>
  <c r="T29" i="47"/>
  <c r="U30" i="47" s="1"/>
  <c r="T29" i="48"/>
  <c r="B4" i="7"/>
  <c r="B2" i="77" s="1"/>
  <c r="B8" i="7"/>
  <c r="B6" i="77" s="1"/>
  <c r="B9" i="7"/>
  <c r="B11" i="7"/>
  <c r="B9" i="77" s="1"/>
  <c r="B10" i="77"/>
  <c r="W29" i="97"/>
  <c r="X29" i="97"/>
  <c r="Y29" i="97"/>
  <c r="V29" i="97"/>
  <c r="V42" i="97" s="1"/>
  <c r="T29" i="97"/>
  <c r="U29" i="97"/>
  <c r="Q25" i="61"/>
  <c r="H23" i="52"/>
  <c r="G23" i="52" s="1"/>
  <c r="W29" i="50"/>
  <c r="H25" i="54"/>
  <c r="G25" i="54" s="1"/>
  <c r="Q18" i="52"/>
  <c r="Q17" i="55"/>
  <c r="H16" i="54"/>
  <c r="G16" i="54" s="1"/>
  <c r="Q23" i="61"/>
  <c r="Q22" i="61"/>
  <c r="Q16" i="52"/>
  <c r="Q14" i="49"/>
  <c r="Q25" i="48"/>
  <c r="H24" i="50"/>
  <c r="G24" i="50" s="1"/>
  <c r="Q20" i="52"/>
  <c r="Q26" i="54"/>
  <c r="Q15" i="49"/>
  <c r="H24" i="61"/>
  <c r="G24" i="61" s="1"/>
  <c r="Q13" i="55"/>
  <c r="H11" i="52"/>
  <c r="G11" i="52" s="1"/>
  <c r="H15" i="59"/>
  <c r="G15" i="59" s="1"/>
  <c r="Q25" i="47"/>
  <c r="Q18" i="47"/>
  <c r="Q11" i="61"/>
  <c r="Q15" i="55"/>
  <c r="Q27" i="55"/>
  <c r="Q12" i="59"/>
  <c r="H16" i="47"/>
  <c r="G16" i="47" s="1"/>
  <c r="Q23" i="49"/>
  <c r="H12" i="52"/>
  <c r="G12" i="52" s="1"/>
  <c r="H16" i="49"/>
  <c r="G16" i="49" s="1"/>
  <c r="H18" i="54"/>
  <c r="G18" i="54" s="1"/>
  <c r="H13" i="61"/>
  <c r="G13" i="61" s="1"/>
  <c r="Q28" i="61"/>
  <c r="Q22" i="47"/>
  <c r="Q13" i="48"/>
  <c r="Q22" i="54"/>
  <c r="U29" i="50"/>
  <c r="Q17" i="59"/>
  <c r="Q28" i="59"/>
  <c r="Q22" i="59"/>
  <c r="K8" i="7"/>
  <c r="K5" i="7"/>
  <c r="K4" i="7"/>
  <c r="J4" i="7" s="1"/>
  <c r="K7" i="7"/>
  <c r="H28" i="50"/>
  <c r="G28" i="50" s="1"/>
  <c r="Q27" i="52"/>
  <c r="W29" i="59"/>
  <c r="V29" i="61"/>
  <c r="Q13" i="49"/>
  <c r="Q14" i="54"/>
  <c r="Q18" i="50"/>
  <c r="Q16" i="54"/>
  <c r="Q25" i="54"/>
  <c r="U29" i="59"/>
  <c r="U30" i="59" s="1"/>
  <c r="H14" i="54"/>
  <c r="Q12" i="49"/>
  <c r="Q19" i="52"/>
  <c r="H17" i="52"/>
  <c r="G17" i="52" s="1"/>
  <c r="Q15" i="47"/>
  <c r="Q18" i="54"/>
  <c r="Q21" i="54"/>
  <c r="Q12" i="54"/>
  <c r="Q15" i="52"/>
  <c r="Q21" i="47"/>
  <c r="H28" i="54"/>
  <c r="V29" i="48"/>
  <c r="Q17" i="54"/>
  <c r="Q26" i="47"/>
  <c r="H21" i="54"/>
  <c r="Q28" i="54"/>
  <c r="Q11" i="54"/>
  <c r="V29" i="49"/>
  <c r="W30" i="49" s="1"/>
  <c r="T29" i="49"/>
  <c r="H17" i="48"/>
  <c r="H21" i="55"/>
  <c r="H13" i="54"/>
  <c r="H14" i="47"/>
  <c r="H27" i="50"/>
  <c r="H24" i="47"/>
  <c r="H18" i="49"/>
  <c r="H19" i="50"/>
  <c r="H20" i="59"/>
  <c r="H21" i="52"/>
  <c r="H13" i="59"/>
  <c r="H19" i="47"/>
  <c r="H20" i="54"/>
  <c r="H20" i="55"/>
  <c r="H27" i="54"/>
  <c r="H21" i="61"/>
  <c r="H19" i="48"/>
  <c r="H26" i="48"/>
  <c r="H18" i="55"/>
  <c r="H21" i="49"/>
  <c r="H12" i="55"/>
  <c r="F29" i="61"/>
  <c r="G32" i="61" s="1"/>
  <c r="H11" i="50"/>
  <c r="Q11" i="50"/>
  <c r="H15" i="54"/>
  <c r="H22" i="55"/>
  <c r="H24" i="59"/>
  <c r="H17" i="47"/>
  <c r="H14" i="48"/>
  <c r="H22" i="50"/>
  <c r="U29" i="52"/>
  <c r="W29" i="52"/>
  <c r="Y29" i="52"/>
  <c r="H24" i="54"/>
  <c r="H16" i="59"/>
  <c r="H15" i="48"/>
  <c r="H18" i="59"/>
  <c r="H13" i="50"/>
  <c r="H24" i="55"/>
  <c r="H19" i="61"/>
  <c r="H11" i="47"/>
  <c r="Q11" i="47"/>
  <c r="H28" i="47"/>
  <c r="H15" i="50"/>
  <c r="H24" i="52"/>
  <c r="Y29" i="61"/>
  <c r="U29" i="61"/>
  <c r="K6" i="7"/>
  <c r="B5" i="7"/>
  <c r="K29" i="61"/>
  <c r="Q32" i="61" s="1"/>
  <c r="K29" i="59"/>
  <c r="Q32" i="59" s="1"/>
  <c r="K29" i="50"/>
  <c r="Q32" i="50" s="1"/>
  <c r="K29" i="47"/>
  <c r="Q32" i="47" s="1"/>
  <c r="K29" i="54"/>
  <c r="Q32" i="54" s="1"/>
  <c r="K29" i="48"/>
  <c r="Q32" i="48" s="1"/>
  <c r="U29" i="48"/>
  <c r="W29" i="48"/>
  <c r="K29" i="49"/>
  <c r="Q32" i="49" s="1"/>
  <c r="K29" i="52"/>
  <c r="Q32" i="52" s="1"/>
  <c r="U29" i="49"/>
  <c r="W29" i="61"/>
  <c r="F29" i="50"/>
  <c r="G32" i="50" s="1"/>
  <c r="F29" i="49"/>
  <c r="G32" i="49" s="1"/>
  <c r="F29" i="54"/>
  <c r="G32" i="54" s="1"/>
  <c r="F29" i="59"/>
  <c r="G32" i="59" s="1"/>
  <c r="F29" i="48"/>
  <c r="G32" i="48" s="1"/>
  <c r="T29" i="55"/>
  <c r="Y29" i="49"/>
  <c r="W29" i="55"/>
  <c r="U29" i="54"/>
  <c r="Y29" i="54"/>
  <c r="Y29" i="47"/>
  <c r="Q11" i="52"/>
  <c r="W29" i="47"/>
  <c r="Y29" i="55"/>
  <c r="K29" i="55"/>
  <c r="Q32" i="55" s="1"/>
  <c r="F29" i="52"/>
  <c r="G32" i="52" s="1"/>
  <c r="F29" i="47"/>
  <c r="G32" i="47" s="1"/>
  <c r="T29" i="61"/>
  <c r="X29" i="59"/>
  <c r="V29" i="59"/>
  <c r="X29" i="54"/>
  <c r="F29" i="55"/>
  <c r="G32" i="55" s="1"/>
  <c r="V29" i="54"/>
  <c r="T29" i="50"/>
  <c r="X29" i="48"/>
  <c r="X29" i="50"/>
  <c r="X29" i="52"/>
  <c r="X29" i="47"/>
  <c r="V29" i="52"/>
  <c r="V29" i="47"/>
  <c r="Q11" i="55"/>
  <c r="X29" i="55"/>
  <c r="H11" i="48"/>
  <c r="H16" i="48"/>
  <c r="H11" i="61"/>
  <c r="H20" i="61"/>
  <c r="H16" i="61"/>
  <c r="H15" i="55"/>
  <c r="H22" i="47"/>
  <c r="H25" i="59"/>
  <c r="H22" i="59"/>
  <c r="B10" i="7"/>
  <c r="B6" i="7"/>
  <c r="B7" i="7"/>
  <c r="L70" i="34" a="1"/>
  <c r="L59" i="34" a="1"/>
  <c r="K41" i="34" a="1"/>
  <c r="B31" i="34" a="1"/>
  <c r="S66" i="34" a="1"/>
  <c r="S37" i="34" a="1"/>
  <c r="R42" i="34" a="1"/>
  <c r="R45" i="34" a="1"/>
  <c r="T28" i="34" a="1"/>
  <c r="B30" i="34" a="1"/>
  <c r="L63" i="34" a="1"/>
  <c r="T30" i="34" a="1"/>
  <c r="B45" i="34" a="1"/>
  <c r="L60" i="34" a="1"/>
  <c r="C71" i="34" a="1"/>
  <c r="R64" i="34" a="1"/>
  <c r="S29" i="34" a="1"/>
  <c r="S71" i="34" a="1"/>
  <c r="S34" i="34" a="1"/>
  <c r="L45" i="34" a="1"/>
  <c r="C76" i="34" a="1"/>
  <c r="T37" i="34" a="1"/>
  <c r="B64" i="34" a="1"/>
  <c r="S73" i="34" a="1"/>
  <c r="C33" i="34" a="1"/>
  <c r="R41" i="34" a="1"/>
  <c r="T76" i="34" a="1"/>
  <c r="T41" i="34" a="1"/>
  <c r="L67" i="34" a="1"/>
  <c r="R76" i="34" a="1"/>
  <c r="D34" i="34" a="1"/>
  <c r="K60" i="34" a="1"/>
  <c r="R68" i="34" a="1"/>
  <c r="R37" i="34" a="1"/>
  <c r="T67" i="34" a="1"/>
  <c r="T75" i="34" a="1"/>
  <c r="K37" i="34" a="1"/>
  <c r="D43" i="34" a="1"/>
  <c r="J40" i="34" a="1"/>
  <c r="K76" i="34" a="1"/>
  <c r="B43" i="34" a="1"/>
  <c r="B74" i="34" a="1"/>
  <c r="S32" i="34" a="1"/>
  <c r="K29" i="34" a="1"/>
  <c r="C35" i="34" a="1"/>
  <c r="C75" i="34" a="1"/>
  <c r="S42" i="34" a="1"/>
  <c r="R59" i="34" a="1"/>
  <c r="R29" i="34" a="1"/>
  <c r="S40" i="34" a="1"/>
  <c r="D65" i="34" a="1"/>
  <c r="B42" i="34" a="1"/>
  <c r="A10" i="77"/>
  <c r="S33" i="34" a="1"/>
  <c r="T59" i="34" a="1"/>
  <c r="S63" i="34" a="1"/>
  <c r="B66" i="34" a="1"/>
  <c r="C68" i="34" a="1"/>
  <c r="C67" i="34" a="1"/>
  <c r="S35" i="34" a="1"/>
  <c r="J59" i="34" a="1"/>
  <c r="B73" i="34" a="1"/>
  <c r="T62" i="34" a="1"/>
  <c r="C40" i="34" a="1"/>
  <c r="R31" i="34" a="1"/>
  <c r="B32" i="34" a="1"/>
  <c r="D28" i="34" a="1"/>
  <c r="K38" i="34" a="1"/>
  <c r="C73" i="34" a="1"/>
  <c r="J73" i="34" a="1"/>
  <c r="D59" i="34" a="1"/>
  <c r="D71" i="34" a="1"/>
  <c r="S28" i="34" a="1"/>
  <c r="T29" i="34" a="1"/>
  <c r="J76" i="34" a="1"/>
  <c r="T36" i="34" a="1"/>
  <c r="L32" i="34" a="1"/>
  <c r="D62" i="34" a="1"/>
  <c r="K71" i="34" a="1"/>
  <c r="S69" i="34" a="1"/>
  <c r="B70" i="34" a="1"/>
  <c r="L61" i="34" a="1"/>
  <c r="T43" i="34" a="1"/>
  <c r="L62" i="34" a="1"/>
  <c r="D30" i="34" a="1"/>
  <c r="T42" i="34" a="1"/>
  <c r="R40" i="34" a="1"/>
  <c r="L71" i="34" a="1"/>
  <c r="B69" i="34" a="1"/>
  <c r="T65" i="34" a="1"/>
  <c r="D63" i="34" a="1"/>
  <c r="S61" i="34" a="1"/>
  <c r="C32" i="34" a="1"/>
  <c r="T69" i="34" a="1"/>
  <c r="C59" i="34" a="1"/>
  <c r="T33" i="34" a="1"/>
  <c r="R43" i="34" a="1"/>
  <c r="B76" i="34" a="1"/>
  <c r="R66" i="34" a="1"/>
  <c r="B59" i="34" a="1"/>
  <c r="K42" i="34" a="1"/>
  <c r="D73" i="34" a="1"/>
  <c r="C37" i="34" a="1"/>
  <c r="J66" i="34" a="1"/>
  <c r="L44" i="34" a="1"/>
  <c r="L68" i="34" a="1"/>
  <c r="T74" i="34" a="1"/>
  <c r="K30" i="34" a="1"/>
  <c r="B60" i="34" a="1"/>
  <c r="C64" i="34" a="1"/>
  <c r="D45" i="34" a="1"/>
  <c r="C62" i="34" a="1"/>
  <c r="K44" i="34" a="1"/>
  <c r="R62" i="34" a="1"/>
  <c r="J35" i="34" a="1"/>
  <c r="T73" i="34" a="1"/>
  <c r="J42" i="34" a="1"/>
  <c r="C74" i="34" a="1"/>
  <c r="T66" i="34" a="1"/>
  <c r="T40" i="34" a="1"/>
  <c r="L43" i="34" a="1"/>
  <c r="S60" i="34" a="1"/>
  <c r="S43" i="34" a="1"/>
  <c r="K40" i="34" a="1"/>
  <c r="D36" i="34" a="1"/>
  <c r="R69" i="34" a="1"/>
  <c r="S31" i="34" a="1"/>
  <c r="B62" i="34" a="1"/>
  <c r="R38" i="34" a="1"/>
  <c r="C30" i="34" a="1"/>
  <c r="D44" i="34" a="1"/>
  <c r="S30" i="34" a="1"/>
  <c r="S44" i="34" a="1"/>
  <c r="J71" i="34" a="1"/>
  <c r="E16" i="67"/>
  <c r="J39" i="34" a="1"/>
  <c r="L29" i="34" a="1"/>
  <c r="C66" i="34" a="1"/>
  <c r="B41" i="34" a="1"/>
  <c r="L76" i="34" a="1"/>
  <c r="J33" i="34" a="1"/>
  <c r="D61" i="34" a="1"/>
  <c r="S59" i="34" a="1"/>
  <c r="D67" i="34" a="1"/>
  <c r="R74" i="34" a="1"/>
  <c r="S45" i="34" a="1"/>
  <c r="K75" i="34" a="1"/>
  <c r="T70" i="34" a="1"/>
  <c r="K73" i="34" a="1"/>
  <c r="B34" i="34" a="1"/>
  <c r="T60" i="34" a="1"/>
  <c r="T44" i="34" a="1"/>
  <c r="K70" i="34" a="1"/>
  <c r="L36" i="34" a="1"/>
  <c r="R35" i="34" a="1"/>
  <c r="S36" i="34" a="1"/>
  <c r="T32" i="34" a="1"/>
  <c r="T34" i="34" a="1"/>
  <c r="B65" i="34" a="1"/>
  <c r="D31" i="34" a="1"/>
  <c r="S74" i="34" a="1"/>
  <c r="L65" i="34" a="1"/>
  <c r="T39" i="34" a="1"/>
  <c r="T45" i="34" a="1"/>
  <c r="D75" i="34" a="1"/>
  <c r="T31" i="34" a="1"/>
  <c r="E16" i="63"/>
  <c r="C42" i="34" a="1"/>
  <c r="C70" i="34" a="1"/>
  <c r="K45" i="34" a="1"/>
  <c r="D42" i="34" a="1"/>
  <c r="J70" i="34" a="1"/>
  <c r="S75" i="34" a="1"/>
  <c r="K39" i="34" a="1"/>
  <c r="L75" i="34" a="1"/>
  <c r="S39" i="34" a="1"/>
  <c r="S70" i="34" a="1"/>
  <c r="J60" i="34" a="1"/>
  <c r="K61" i="34" a="1"/>
  <c r="K35" i="34" a="1"/>
  <c r="C63" i="34" a="1"/>
  <c r="U30" i="54" l="1"/>
  <c r="W30" i="50"/>
  <c r="T42" i="34"/>
  <c r="T41" i="34"/>
  <c r="L59" i="34"/>
  <c r="L70" i="34"/>
  <c r="R59" i="34"/>
  <c r="R76" i="34"/>
  <c r="C67" i="34"/>
  <c r="L61" i="34"/>
  <c r="J76" i="34"/>
  <c r="L68" i="34"/>
  <c r="S60" i="34"/>
  <c r="C70" i="34"/>
  <c r="L65" i="34"/>
  <c r="L71" i="34"/>
  <c r="S63" i="34"/>
  <c r="L62" i="34"/>
  <c r="L75" i="34"/>
  <c r="S69" i="34"/>
  <c r="L60" i="34"/>
  <c r="L63" i="34"/>
  <c r="K60" i="34"/>
  <c r="L67" i="34"/>
  <c r="R64" i="34"/>
  <c r="S59" i="34"/>
  <c r="K73" i="34"/>
  <c r="C63" i="34"/>
  <c r="J59" i="34"/>
  <c r="C74" i="34"/>
  <c r="K71" i="34"/>
  <c r="K70" i="34"/>
  <c r="S74" i="34"/>
  <c r="K61" i="34"/>
  <c r="C64" i="34"/>
  <c r="S71" i="34"/>
  <c r="C75" i="34"/>
  <c r="S66" i="34"/>
  <c r="C68" i="34"/>
  <c r="R62" i="34"/>
  <c r="R74" i="34"/>
  <c r="S70" i="34"/>
  <c r="S73" i="34"/>
  <c r="C66" i="34"/>
  <c r="C73" i="34"/>
  <c r="K75" i="34"/>
  <c r="S75" i="34"/>
  <c r="L76" i="34"/>
  <c r="C62" i="34"/>
  <c r="S61" i="34"/>
  <c r="J60" i="34"/>
  <c r="C59" i="34"/>
  <c r="K76" i="34"/>
  <c r="C71" i="34"/>
  <c r="C76" i="34"/>
  <c r="J40" i="34"/>
  <c r="S35" i="34"/>
  <c r="C40" i="34"/>
  <c r="J42" i="34"/>
  <c r="S31" i="34"/>
  <c r="R45" i="34"/>
  <c r="J35" i="34"/>
  <c r="J33" i="34"/>
  <c r="S43" i="34"/>
  <c r="L43" i="34"/>
  <c r="L44" i="34"/>
  <c r="R43" i="34"/>
  <c r="R31" i="34"/>
  <c r="D28" i="34"/>
  <c r="D44" i="34"/>
  <c r="C37" i="34"/>
  <c r="D30" i="34"/>
  <c r="S33" i="34"/>
  <c r="S36" i="34"/>
  <c r="S37" i="34"/>
  <c r="C42" i="34"/>
  <c r="S42" i="34"/>
  <c r="L45" i="34"/>
  <c r="S39" i="34"/>
  <c r="S29" i="34"/>
  <c r="L29" i="34"/>
  <c r="D34" i="34"/>
  <c r="C30" i="34"/>
  <c r="R38" i="34"/>
  <c r="S44" i="34"/>
  <c r="D43" i="34"/>
  <c r="S30" i="34"/>
  <c r="D45" i="34"/>
  <c r="J39" i="34"/>
  <c r="C33" i="34"/>
  <c r="S45" i="34"/>
  <c r="S40" i="34"/>
  <c r="S32" i="34"/>
  <c r="D31" i="34"/>
  <c r="R40" i="34"/>
  <c r="D42" i="34"/>
  <c r="R29" i="34"/>
  <c r="C32" i="34"/>
  <c r="S34" i="34"/>
  <c r="L32" i="34"/>
  <c r="R42" i="34"/>
  <c r="C35" i="34"/>
  <c r="R35" i="34"/>
  <c r="S28" i="34"/>
  <c r="R41" i="34"/>
  <c r="L36" i="34"/>
  <c r="R37" i="34"/>
  <c r="D36" i="34"/>
  <c r="R66" i="34"/>
  <c r="R69" i="34"/>
  <c r="R68" i="34"/>
  <c r="J70" i="34"/>
  <c r="J73" i="34"/>
  <c r="J66" i="34"/>
  <c r="J71" i="34"/>
  <c r="B69" i="34"/>
  <c r="B66" i="34"/>
  <c r="B76" i="34"/>
  <c r="B70" i="34"/>
  <c r="B59" i="34"/>
  <c r="B62" i="34"/>
  <c r="B74" i="34"/>
  <c r="B73" i="34"/>
  <c r="B60" i="34"/>
  <c r="B64" i="34"/>
  <c r="B65" i="34"/>
  <c r="T67" i="34"/>
  <c r="T70" i="34"/>
  <c r="T75" i="34"/>
  <c r="T76" i="34"/>
  <c r="T73" i="34"/>
  <c r="T69" i="34"/>
  <c r="T74" i="34"/>
  <c r="D61" i="34"/>
  <c r="D59" i="34"/>
  <c r="D62" i="34"/>
  <c r="D73" i="34"/>
  <c r="D71" i="34"/>
  <c r="D75" i="34"/>
  <c r="D63" i="34"/>
  <c r="D67" i="34"/>
  <c r="D65" i="34"/>
  <c r="T66" i="34"/>
  <c r="T65" i="34"/>
  <c r="T62" i="34"/>
  <c r="T60" i="34"/>
  <c r="T59" i="34"/>
  <c r="B45" i="34"/>
  <c r="B43" i="34"/>
  <c r="B32" i="34"/>
  <c r="B42" i="34"/>
  <c r="B31" i="34"/>
  <c r="B34" i="34"/>
  <c r="B41" i="34"/>
  <c r="B30" i="34"/>
  <c r="K35" i="34"/>
  <c r="K45" i="34"/>
  <c r="K40" i="34"/>
  <c r="K38" i="34"/>
  <c r="K37" i="34"/>
  <c r="K42" i="34"/>
  <c r="K39" i="34"/>
  <c r="K44" i="34"/>
  <c r="K41" i="34"/>
  <c r="K30" i="34"/>
  <c r="K29" i="34"/>
  <c r="T45" i="34"/>
  <c r="T44" i="34"/>
  <c r="T43" i="34"/>
  <c r="T40" i="34"/>
  <c r="T39" i="34"/>
  <c r="T37" i="34"/>
  <c r="T36" i="34"/>
  <c r="T34" i="34"/>
  <c r="T33" i="34"/>
  <c r="T32" i="34"/>
  <c r="T31" i="34"/>
  <c r="Y30" i="49"/>
  <c r="T30" i="34"/>
  <c r="T29" i="34"/>
  <c r="T28" i="34"/>
  <c r="J5" i="7"/>
  <c r="J6" i="7" s="1"/>
  <c r="J7" i="7" s="1"/>
  <c r="J8" i="7" s="1"/>
  <c r="G17" i="54"/>
  <c r="G26" i="54"/>
  <c r="G19" i="54"/>
  <c r="G11" i="54"/>
  <c r="U30" i="52"/>
  <c r="W30" i="54"/>
  <c r="Y30" i="61"/>
  <c r="U30" i="48"/>
  <c r="Y30" i="48"/>
  <c r="U30" i="55"/>
  <c r="Y30" i="50"/>
  <c r="U30" i="50"/>
  <c r="Y30" i="59"/>
  <c r="W30" i="55"/>
  <c r="B7" i="77"/>
  <c r="W30" i="52"/>
  <c r="Y30" i="52"/>
  <c r="W30" i="59"/>
  <c r="W30" i="61"/>
  <c r="U30" i="61"/>
  <c r="A4" i="7"/>
  <c r="A5" i="7" s="1"/>
  <c r="U30" i="97"/>
  <c r="U42" i="97" s="1"/>
  <c r="W30" i="97"/>
  <c r="W42" i="97" s="1"/>
  <c r="Y30" i="97"/>
  <c r="W30" i="48"/>
  <c r="R29" i="52"/>
  <c r="H29" i="52"/>
  <c r="R29" i="49"/>
  <c r="J29" i="49"/>
  <c r="H29" i="49"/>
  <c r="E29" i="49"/>
  <c r="U30" i="49"/>
  <c r="Q19" i="54"/>
  <c r="G21" i="54"/>
  <c r="G14" i="54"/>
  <c r="H29" i="55"/>
  <c r="E29" i="52"/>
  <c r="J29" i="52"/>
  <c r="G28" i="54"/>
  <c r="B14" i="77"/>
  <c r="B12" i="77"/>
  <c r="B5" i="77"/>
  <c r="B13" i="77"/>
  <c r="B4" i="77"/>
  <c r="B11" i="77"/>
  <c r="B3" i="77"/>
  <c r="B8" i="77"/>
  <c r="B15" i="77"/>
  <c r="Q25" i="49"/>
  <c r="G15" i="48"/>
  <c r="G22" i="50"/>
  <c r="G21" i="61"/>
  <c r="G20" i="55"/>
  <c r="G20" i="59"/>
  <c r="G24" i="47"/>
  <c r="G13" i="54"/>
  <c r="Q18" i="48"/>
  <c r="G24" i="55"/>
  <c r="Q12" i="50"/>
  <c r="G12" i="61"/>
  <c r="Q21" i="61"/>
  <c r="Q21" i="52"/>
  <c r="Q20" i="59"/>
  <c r="Q14" i="47"/>
  <c r="Q13" i="54"/>
  <c r="Q28" i="47"/>
  <c r="Q24" i="55"/>
  <c r="Q16" i="59"/>
  <c r="G14" i="48"/>
  <c r="Q24" i="59"/>
  <c r="G12" i="55"/>
  <c r="Q27" i="54"/>
  <c r="G21" i="52"/>
  <c r="G14" i="47"/>
  <c r="G28" i="47"/>
  <c r="Q12" i="52"/>
  <c r="G16" i="59"/>
  <c r="Q14" i="48"/>
  <c r="G24" i="59"/>
  <c r="Q12" i="55"/>
  <c r="G27" i="54"/>
  <c r="G20" i="54"/>
  <c r="Q27" i="50"/>
  <c r="G13" i="50"/>
  <c r="G17" i="47"/>
  <c r="Q22" i="55"/>
  <c r="Q18" i="55"/>
  <c r="Q20" i="54"/>
  <c r="G27" i="50"/>
  <c r="Q21" i="55"/>
  <c r="Q13" i="50"/>
  <c r="G23" i="55"/>
  <c r="Q17" i="47"/>
  <c r="G22" i="55"/>
  <c r="G18" i="55"/>
  <c r="G21" i="55"/>
  <c r="G19" i="61"/>
  <c r="G18" i="59"/>
  <c r="G24" i="54"/>
  <c r="G15" i="54"/>
  <c r="G26" i="48"/>
  <c r="G17" i="48"/>
  <c r="Q27" i="61"/>
  <c r="Q19" i="61"/>
  <c r="Q24" i="54"/>
  <c r="Q15" i="54"/>
  <c r="G21" i="49"/>
  <c r="Q26" i="48"/>
  <c r="G19" i="47"/>
  <c r="Q17" i="48"/>
  <c r="Q13" i="61"/>
  <c r="G24" i="52"/>
  <c r="Q26" i="49"/>
  <c r="Q21" i="49"/>
  <c r="Q19" i="48"/>
  <c r="Q19" i="47"/>
  <c r="G19" i="50"/>
  <c r="Q20" i="47"/>
  <c r="Q24" i="52"/>
  <c r="G19" i="48"/>
  <c r="G13" i="59"/>
  <c r="G18" i="49"/>
  <c r="G15" i="50"/>
  <c r="Q18" i="49"/>
  <c r="Q15" i="50"/>
  <c r="Q15" i="48"/>
  <c r="Q22" i="50"/>
  <c r="Q21" i="48"/>
  <c r="Q20" i="55"/>
  <c r="Q24" i="47"/>
  <c r="Q24" i="49"/>
  <c r="Y30" i="54"/>
  <c r="W30" i="47"/>
  <c r="Y30" i="55"/>
  <c r="J29" i="50"/>
  <c r="Y30" i="47"/>
  <c r="R29" i="47"/>
  <c r="E29" i="59"/>
  <c r="Q24" i="48"/>
  <c r="G16" i="48"/>
  <c r="R29" i="48"/>
  <c r="Q11" i="48"/>
  <c r="G11" i="48"/>
  <c r="H29" i="48"/>
  <c r="E29" i="48"/>
  <c r="J29" i="48"/>
  <c r="Q25" i="50"/>
  <c r="Q17" i="50"/>
  <c r="G16" i="50"/>
  <c r="E29" i="50"/>
  <c r="G11" i="50"/>
  <c r="R29" i="50"/>
  <c r="Q26" i="61"/>
  <c r="G20" i="61"/>
  <c r="Q14" i="61"/>
  <c r="J29" i="61"/>
  <c r="R29" i="61"/>
  <c r="G18" i="61"/>
  <c r="E29" i="61"/>
  <c r="G16" i="61"/>
  <c r="G11" i="61"/>
  <c r="H29" i="61"/>
  <c r="J29" i="54"/>
  <c r="E29" i="54"/>
  <c r="H12" i="54"/>
  <c r="Q23" i="54"/>
  <c r="R29" i="54"/>
  <c r="Q16" i="55"/>
  <c r="Q28" i="55"/>
  <c r="Q26" i="55"/>
  <c r="G15" i="55"/>
  <c r="R29" i="55"/>
  <c r="J29" i="55"/>
  <c r="E29" i="55"/>
  <c r="G22" i="47"/>
  <c r="J29" i="47"/>
  <c r="G27" i="47"/>
  <c r="E29" i="47"/>
  <c r="Q16" i="47"/>
  <c r="G12" i="47"/>
  <c r="H29" i="47"/>
  <c r="G11" i="47"/>
  <c r="Q23" i="59"/>
  <c r="G11" i="59"/>
  <c r="H29" i="59"/>
  <c r="G25" i="59"/>
  <c r="G21" i="59"/>
  <c r="G14" i="59"/>
  <c r="R29" i="59"/>
  <c r="Q13" i="59"/>
  <c r="G22" i="59"/>
  <c r="J29" i="59"/>
  <c r="R32" i="34" a="1"/>
  <c r="K59" i="34" a="1"/>
  <c r="K31" i="34" a="1"/>
  <c r="L28" i="34" a="1"/>
  <c r="L41" i="34" a="1"/>
  <c r="B28" i="34" a="1"/>
  <c r="K62" i="34" a="1"/>
  <c r="B38" i="34" a="1"/>
  <c r="J61" i="34" a="1"/>
  <c r="B37" i="34" a="1"/>
  <c r="J74" i="34" a="1"/>
  <c r="A9" i="77"/>
  <c r="J45" i="34" a="1"/>
  <c r="C39" i="34" a="1"/>
  <c r="C45" i="34" a="1"/>
  <c r="J37" i="34" a="1"/>
  <c r="K69" i="34" a="1"/>
  <c r="C31" i="34" a="1"/>
  <c r="L37" i="34" a="1"/>
  <c r="S76" i="34" a="1"/>
  <c r="S38" i="34" a="1"/>
  <c r="K74" i="34" a="1"/>
  <c r="T72" i="34" a="1"/>
  <c r="J67" i="34" a="1"/>
  <c r="D37" i="34" a="1"/>
  <c r="J32" i="34" a="1"/>
  <c r="D41" i="34" a="1"/>
  <c r="L38" i="34" a="1"/>
  <c r="S72" i="34" a="1"/>
  <c r="R70" i="34" a="1"/>
  <c r="L72" i="34" a="1"/>
  <c r="L66" i="34" a="1"/>
  <c r="D74" i="34" a="1"/>
  <c r="S67" i="34" a="1"/>
  <c r="C29" i="34" a="1"/>
  <c r="C69" i="34" a="1"/>
  <c r="T61" i="34" a="1"/>
  <c r="D32" i="34" a="1"/>
  <c r="J44" i="34" a="1"/>
  <c r="C28" i="34" a="1"/>
  <c r="J69" i="34" a="1"/>
  <c r="J62" i="34" a="1"/>
  <c r="J43" i="34" a="1"/>
  <c r="B33" i="34" a="1"/>
  <c r="R39" i="34" a="1"/>
  <c r="C72" i="34" a="1"/>
  <c r="C41" i="34" a="1"/>
  <c r="R28" i="34" a="1"/>
  <c r="B67" i="34" a="1"/>
  <c r="C60" i="34" a="1"/>
  <c r="J31" i="34" a="1"/>
  <c r="C44" i="34" a="1"/>
  <c r="R73" i="34" a="1"/>
  <c r="K63" i="34" a="1"/>
  <c r="D29" i="34" a="1"/>
  <c r="A7" i="77"/>
  <c r="R36" i="34" a="1"/>
  <c r="D68" i="34" a="1"/>
  <c r="C34" i="34" a="1"/>
  <c r="K66" i="34" a="1"/>
  <c r="B75" i="34" a="1"/>
  <c r="D35" i="34" a="1"/>
  <c r="T64" i="34" a="1"/>
  <c r="R60" i="34" a="1"/>
  <c r="D72" i="34" a="1"/>
  <c r="L33" i="34" a="1"/>
  <c r="S64" i="34" a="1"/>
  <c r="B72" i="34" a="1"/>
  <c r="R63" i="34" a="1"/>
  <c r="J28" i="34" a="1"/>
  <c r="B36" i="34" a="1"/>
  <c r="L74" i="34" a="1"/>
  <c r="D70" i="34" a="1"/>
  <c r="R33" i="34" a="1"/>
  <c r="K33" i="34" a="1"/>
  <c r="L35" i="34" a="1"/>
  <c r="K67" i="34" a="1"/>
  <c r="L30" i="34" a="1"/>
  <c r="D60" i="34" a="1"/>
  <c r="T68" i="34" a="1"/>
  <c r="B29" i="34" a="1"/>
  <c r="B63" i="34" a="1"/>
  <c r="D40" i="34" a="1"/>
  <c r="B61" i="34" a="1"/>
  <c r="D38" i="34" a="1"/>
  <c r="R65" i="34" a="1"/>
  <c r="R44" i="34" a="1"/>
  <c r="B71" i="34" a="1"/>
  <c r="K72" i="34" a="1"/>
  <c r="R61" i="34" a="1"/>
  <c r="C36" i="34" a="1"/>
  <c r="J30" i="34" a="1"/>
  <c r="K36" i="34" a="1"/>
  <c r="L39" i="34" a="1"/>
  <c r="J38" i="34" a="1"/>
  <c r="T71" i="34" a="1"/>
  <c r="B68" i="34" a="1"/>
  <c r="E16" i="66"/>
  <c r="J36" i="34" a="1"/>
  <c r="K65" i="34" a="1"/>
  <c r="T35" i="34" a="1"/>
  <c r="L73" i="34" a="1"/>
  <c r="K43" i="34" a="1"/>
  <c r="S68" i="34" a="1"/>
  <c r="K34" i="34" a="1"/>
  <c r="D39" i="34" a="1"/>
  <c r="J41" i="34" a="1"/>
  <c r="S41" i="34" a="1"/>
  <c r="A2" i="77"/>
  <c r="E16" i="42"/>
  <c r="J75" i="34" a="1"/>
  <c r="L69" i="34" a="1"/>
  <c r="K28" i="34" a="1"/>
  <c r="E16" i="68"/>
  <c r="R30" i="34" a="1"/>
  <c r="S65" i="34" a="1"/>
  <c r="D76" i="34" a="1"/>
  <c r="L42" i="34" a="1"/>
  <c r="J34" i="34" a="1"/>
  <c r="L31" i="34" a="1"/>
  <c r="A6" i="77"/>
  <c r="T38" i="34" a="1"/>
  <c r="D64" i="34" a="1"/>
  <c r="R75" i="34" a="1"/>
  <c r="S62" i="34" a="1"/>
  <c r="D69" i="34" a="1"/>
  <c r="B35" i="34" a="1"/>
  <c r="D66" i="34" a="1"/>
  <c r="K32" i="34" a="1"/>
  <c r="L69" i="34" l="1"/>
  <c r="K69" i="34"/>
  <c r="S62" i="34"/>
  <c r="C72" i="34"/>
  <c r="J75" i="34"/>
  <c r="K59" i="34"/>
  <c r="R63" i="34"/>
  <c r="S65" i="34"/>
  <c r="J74" i="34"/>
  <c r="S72" i="34"/>
  <c r="S76" i="34"/>
  <c r="K63" i="34"/>
  <c r="K65" i="34"/>
  <c r="K62" i="34"/>
  <c r="S64" i="34"/>
  <c r="S68" i="34"/>
  <c r="C69" i="34"/>
  <c r="R65" i="34"/>
  <c r="L66" i="34"/>
  <c r="S67" i="34"/>
  <c r="K74" i="34"/>
  <c r="C60" i="34"/>
  <c r="K72" i="34"/>
  <c r="L72" i="34"/>
  <c r="K67" i="34"/>
  <c r="R61" i="34"/>
  <c r="R75" i="34"/>
  <c r="R60" i="34"/>
  <c r="L74" i="34"/>
  <c r="K66" i="34"/>
  <c r="L73" i="34"/>
  <c r="C29" i="34"/>
  <c r="L42" i="34"/>
  <c r="L28" i="34"/>
  <c r="L30" i="34"/>
  <c r="R44" i="34"/>
  <c r="J44" i="34"/>
  <c r="S38" i="34"/>
  <c r="J34" i="34"/>
  <c r="L39" i="34"/>
  <c r="C39" i="34"/>
  <c r="S41" i="34"/>
  <c r="D38" i="34"/>
  <c r="J30" i="34"/>
  <c r="R39" i="34"/>
  <c r="C28" i="34"/>
  <c r="R28" i="34"/>
  <c r="D29" i="34"/>
  <c r="L31" i="34"/>
  <c r="R36" i="34"/>
  <c r="R32" i="34"/>
  <c r="C45" i="34"/>
  <c r="J31" i="34"/>
  <c r="D35" i="34"/>
  <c r="L41" i="34"/>
  <c r="C41" i="34"/>
  <c r="J45" i="34"/>
  <c r="D39" i="34"/>
  <c r="L37" i="34"/>
  <c r="C34" i="34"/>
  <c r="C36" i="34"/>
  <c r="L33" i="34"/>
  <c r="D37" i="34"/>
  <c r="L38" i="34"/>
  <c r="D32" i="34"/>
  <c r="J32" i="34"/>
  <c r="D40" i="34"/>
  <c r="R30" i="34"/>
  <c r="J28" i="34"/>
  <c r="R33" i="34"/>
  <c r="J41" i="34"/>
  <c r="J36" i="34"/>
  <c r="C44" i="34"/>
  <c r="L35" i="34"/>
  <c r="J37" i="34"/>
  <c r="C31" i="34"/>
  <c r="D41" i="34"/>
  <c r="J38" i="34"/>
  <c r="J43" i="34"/>
  <c r="R43" i="97"/>
  <c r="R70" i="34"/>
  <c r="R73" i="34"/>
  <c r="J61" i="34"/>
  <c r="J69" i="34"/>
  <c r="J62" i="34"/>
  <c r="J67" i="34"/>
  <c r="B67" i="34"/>
  <c r="B75" i="34"/>
  <c r="B71" i="34"/>
  <c r="B61" i="34"/>
  <c r="B63" i="34"/>
  <c r="B72" i="34"/>
  <c r="T71" i="34"/>
  <c r="T72" i="34"/>
  <c r="T68" i="34"/>
  <c r="D74" i="34"/>
  <c r="D68" i="34"/>
  <c r="D60" i="34"/>
  <c r="D64" i="34"/>
  <c r="D72" i="34"/>
  <c r="D69" i="34"/>
  <c r="D66" i="34"/>
  <c r="D76" i="34"/>
  <c r="D70" i="34"/>
  <c r="T64" i="34"/>
  <c r="T61" i="34"/>
  <c r="B68" i="34"/>
  <c r="B36" i="34"/>
  <c r="B37" i="34"/>
  <c r="B35" i="34"/>
  <c r="B38" i="34"/>
  <c r="B33" i="34"/>
  <c r="B29" i="34"/>
  <c r="B28" i="34"/>
  <c r="K32" i="34"/>
  <c r="K33" i="34"/>
  <c r="K34" i="34"/>
  <c r="K43" i="34"/>
  <c r="K36" i="34"/>
  <c r="K31" i="34"/>
  <c r="K28" i="34"/>
  <c r="T38" i="34"/>
  <c r="T35" i="34"/>
  <c r="Q29" i="52"/>
  <c r="R30" i="52"/>
  <c r="R30" i="55"/>
  <c r="Q29" i="49"/>
  <c r="Q29" i="50"/>
  <c r="G29" i="52"/>
  <c r="R30" i="49"/>
  <c r="G29" i="49"/>
  <c r="R30" i="47"/>
  <c r="Q29" i="55"/>
  <c r="R30" i="59"/>
  <c r="Q29" i="61"/>
  <c r="Q29" i="47"/>
  <c r="Q29" i="54"/>
  <c r="R30" i="61"/>
  <c r="G29" i="48"/>
  <c r="Q29" i="48"/>
  <c r="R30" i="48"/>
  <c r="G29" i="50"/>
  <c r="R30" i="50"/>
  <c r="G29" i="61"/>
  <c r="G12" i="54"/>
  <c r="H29" i="54"/>
  <c r="R30" i="54" s="1"/>
  <c r="G29" i="55"/>
  <c r="G29" i="47"/>
  <c r="Q29" i="59"/>
  <c r="G29" i="59"/>
  <c r="A6" i="7"/>
  <c r="C5" i="34" a="1"/>
  <c r="H14" i="34" a="1"/>
  <c r="M14" i="34" a="1"/>
  <c r="H5" i="34" a="1"/>
  <c r="C14" i="34" a="1"/>
  <c r="H13" i="34" a="1"/>
  <c r="D12" i="7"/>
  <c r="M13" i="34" a="1"/>
  <c r="M5" i="34" a="1"/>
  <c r="M6" i="34" a="1"/>
  <c r="J29" i="34" a="1"/>
  <c r="M4" i="34" a="1"/>
  <c r="H6" i="34" a="1"/>
  <c r="C15" i="34" a="1"/>
  <c r="C13" i="34" a="1"/>
  <c r="C4" i="34" a="1"/>
  <c r="C6" i="34" a="1"/>
  <c r="M15" i="34" a="1"/>
  <c r="H15" i="34" a="1"/>
  <c r="C12" i="7"/>
  <c r="H15" i="34" l="1"/>
  <c r="C14" i="34"/>
  <c r="M14" i="34"/>
  <c r="H14" i="34"/>
  <c r="H6" i="34"/>
  <c r="M4" i="34"/>
  <c r="H5" i="34"/>
  <c r="C5" i="34"/>
  <c r="C6" i="34"/>
  <c r="J29" i="34"/>
  <c r="O31" i="34" s="1"/>
  <c r="M5" i="34"/>
  <c r="Q30" i="52"/>
  <c r="S30" i="52" s="1"/>
  <c r="T43" i="97"/>
  <c r="V43" i="97" s="1"/>
  <c r="R44" i="97"/>
  <c r="M13" i="34"/>
  <c r="H13" i="34"/>
  <c r="V71" i="34"/>
  <c r="V70" i="34"/>
  <c r="W69" i="34"/>
  <c r="U63" i="34"/>
  <c r="U64" i="34"/>
  <c r="V67" i="34"/>
  <c r="V69" i="34"/>
  <c r="U60" i="34"/>
  <c r="W60" i="34"/>
  <c r="V62" i="34"/>
  <c r="U71" i="34"/>
  <c r="W61" i="34"/>
  <c r="W65" i="34"/>
  <c r="V72" i="34"/>
  <c r="V73" i="34"/>
  <c r="V76" i="34"/>
  <c r="U76" i="34"/>
  <c r="U62" i="34"/>
  <c r="V64" i="34"/>
  <c r="U66" i="34"/>
  <c r="U59" i="34"/>
  <c r="V66" i="34"/>
  <c r="V61" i="34"/>
  <c r="V75" i="34"/>
  <c r="W67" i="34"/>
  <c r="U67" i="34"/>
  <c r="U68" i="34"/>
  <c r="V59" i="34"/>
  <c r="V68" i="34"/>
  <c r="U72" i="34"/>
  <c r="W75" i="34"/>
  <c r="W59" i="34"/>
  <c r="U73" i="34"/>
  <c r="W76" i="34"/>
  <c r="W62" i="34"/>
  <c r="W72" i="34"/>
  <c r="U65" i="34"/>
  <c r="W68" i="34"/>
  <c r="U61" i="34"/>
  <c r="W64" i="34"/>
  <c r="U69" i="34"/>
  <c r="V65" i="34"/>
  <c r="W63" i="34"/>
  <c r="W73" i="34"/>
  <c r="V60" i="34"/>
  <c r="W66" i="34"/>
  <c r="W70" i="34"/>
  <c r="U74" i="34"/>
  <c r="W74" i="34"/>
  <c r="V63" i="34"/>
  <c r="U70" i="34"/>
  <c r="V74" i="34"/>
  <c r="U75" i="34"/>
  <c r="W71" i="34"/>
  <c r="M15" i="34"/>
  <c r="N76" i="34"/>
  <c r="M63" i="34"/>
  <c r="N59" i="34"/>
  <c r="M70" i="34"/>
  <c r="N72" i="34"/>
  <c r="O74" i="34"/>
  <c r="N60" i="34"/>
  <c r="M59" i="34"/>
  <c r="M66" i="34"/>
  <c r="M75" i="34"/>
  <c r="M76" i="34"/>
  <c r="O71" i="34"/>
  <c r="M61" i="34"/>
  <c r="O75" i="34"/>
  <c r="O73" i="34"/>
  <c r="O67" i="34"/>
  <c r="N64" i="34"/>
  <c r="N69" i="34"/>
  <c r="O70" i="34"/>
  <c r="M67" i="34"/>
  <c r="N73" i="34"/>
  <c r="M68" i="34"/>
  <c r="N74" i="34"/>
  <c r="O72" i="34"/>
  <c r="N68" i="34"/>
  <c r="O65" i="34"/>
  <c r="O60" i="34"/>
  <c r="N71" i="34"/>
  <c r="O69" i="34"/>
  <c r="M62" i="34"/>
  <c r="N62" i="34"/>
  <c r="O61" i="34"/>
  <c r="O66" i="34"/>
  <c r="M74" i="34"/>
  <c r="M73" i="34"/>
  <c r="M69" i="34"/>
  <c r="N63" i="34"/>
  <c r="N65" i="34"/>
  <c r="M65" i="34"/>
  <c r="M71" i="34"/>
  <c r="N70" i="34"/>
  <c r="N66" i="34"/>
  <c r="O68" i="34"/>
  <c r="O62" i="34"/>
  <c r="O59" i="34"/>
  <c r="O63" i="34"/>
  <c r="O64" i="34"/>
  <c r="M72" i="34"/>
  <c r="M64" i="34"/>
  <c r="N67" i="34"/>
  <c r="N75" i="34"/>
  <c r="O76" i="34"/>
  <c r="M60" i="34"/>
  <c r="N61" i="34"/>
  <c r="C13" i="34"/>
  <c r="G66" i="34"/>
  <c r="E66" i="34"/>
  <c r="F60" i="34"/>
  <c r="F72" i="34"/>
  <c r="E61" i="34"/>
  <c r="F70" i="34"/>
  <c r="E74" i="34"/>
  <c r="F67" i="34"/>
  <c r="F66" i="34"/>
  <c r="F63" i="34"/>
  <c r="E59" i="34"/>
  <c r="F71" i="34"/>
  <c r="G61" i="34"/>
  <c r="E62" i="34"/>
  <c r="F76" i="34"/>
  <c r="G75" i="34"/>
  <c r="E70" i="34"/>
  <c r="G62" i="34"/>
  <c r="E72" i="34"/>
  <c r="G71" i="34"/>
  <c r="F73" i="34"/>
  <c r="F75" i="34"/>
  <c r="G64" i="34"/>
  <c r="E68" i="34"/>
  <c r="F68" i="34"/>
  <c r="G72" i="34"/>
  <c r="F65" i="34"/>
  <c r="F59" i="34"/>
  <c r="E73" i="34"/>
  <c r="G76" i="34"/>
  <c r="G59" i="34"/>
  <c r="E67" i="34"/>
  <c r="E75" i="34"/>
  <c r="E63" i="34"/>
  <c r="F62" i="34"/>
  <c r="G60" i="34"/>
  <c r="E76" i="34"/>
  <c r="F64" i="34"/>
  <c r="G69" i="34"/>
  <c r="G65" i="34"/>
  <c r="F61" i="34"/>
  <c r="E69" i="34"/>
  <c r="E71" i="34"/>
  <c r="G73" i="34"/>
  <c r="F74" i="34"/>
  <c r="F69" i="34"/>
  <c r="G67" i="34"/>
  <c r="G74" i="34"/>
  <c r="E65" i="34"/>
  <c r="G63" i="34"/>
  <c r="E60" i="34"/>
  <c r="E64" i="34"/>
  <c r="G70" i="34"/>
  <c r="G68" i="34"/>
  <c r="C15" i="34"/>
  <c r="W37" i="34"/>
  <c r="V45" i="34"/>
  <c r="U29" i="34"/>
  <c r="V44" i="34"/>
  <c r="V34" i="34"/>
  <c r="V33" i="34"/>
  <c r="V35" i="34"/>
  <c r="W43" i="34"/>
  <c r="U36" i="34"/>
  <c r="V42" i="34"/>
  <c r="W36" i="34"/>
  <c r="U30" i="34"/>
  <c r="U38" i="34"/>
  <c r="V43" i="34"/>
  <c r="V39" i="34"/>
  <c r="W29" i="34"/>
  <c r="V31" i="34"/>
  <c r="U41" i="34"/>
  <c r="U35" i="34"/>
  <c r="U45" i="34"/>
  <c r="V38" i="34"/>
  <c r="U40" i="34"/>
  <c r="W38" i="34"/>
  <c r="U33" i="34"/>
  <c r="U42" i="34"/>
  <c r="W45" i="34"/>
  <c r="W30" i="34"/>
  <c r="V32" i="34"/>
  <c r="W39" i="34"/>
  <c r="W41" i="34"/>
  <c r="U32" i="34"/>
  <c r="W34" i="34"/>
  <c r="V29" i="34"/>
  <c r="V36" i="34"/>
  <c r="W33" i="34"/>
  <c r="U39" i="34"/>
  <c r="W31" i="34"/>
  <c r="V30" i="34"/>
  <c r="U37" i="34"/>
  <c r="V40" i="34"/>
  <c r="U43" i="34"/>
  <c r="W35" i="34"/>
  <c r="W44" i="34"/>
  <c r="W42" i="34"/>
  <c r="V37" i="34"/>
  <c r="U34" i="34"/>
  <c r="W40" i="34"/>
  <c r="U44" i="34"/>
  <c r="U31" i="34"/>
  <c r="V41" i="34"/>
  <c r="W32" i="34"/>
  <c r="V28" i="34"/>
  <c r="W28" i="34"/>
  <c r="U28" i="34"/>
  <c r="E29" i="34"/>
  <c r="E31" i="34"/>
  <c r="E33" i="34"/>
  <c r="E35" i="34"/>
  <c r="E37" i="34"/>
  <c r="E39" i="34"/>
  <c r="E41" i="34"/>
  <c r="E43" i="34"/>
  <c r="F31" i="34"/>
  <c r="F33" i="34"/>
  <c r="F35" i="34"/>
  <c r="F37" i="34"/>
  <c r="F39" i="34"/>
  <c r="F41" i="34"/>
  <c r="F43" i="34"/>
  <c r="G29" i="34"/>
  <c r="G31" i="34"/>
  <c r="G33" i="34"/>
  <c r="G35" i="34"/>
  <c r="G37" i="34"/>
  <c r="G39" i="34"/>
  <c r="G41" i="34"/>
  <c r="E30" i="34"/>
  <c r="E32" i="34"/>
  <c r="E34" i="34"/>
  <c r="E38" i="34"/>
  <c r="E42" i="34"/>
  <c r="F30" i="34"/>
  <c r="F34" i="34"/>
  <c r="F38" i="34"/>
  <c r="F42" i="34"/>
  <c r="G30" i="34"/>
  <c r="G34" i="34"/>
  <c r="G38" i="34"/>
  <c r="G42" i="34"/>
  <c r="F29" i="34"/>
  <c r="G43" i="34"/>
  <c r="E36" i="34"/>
  <c r="E40" i="34"/>
  <c r="E44" i="34"/>
  <c r="F32" i="34"/>
  <c r="F36" i="34"/>
  <c r="F40" i="34"/>
  <c r="F44" i="34"/>
  <c r="G32" i="34"/>
  <c r="G36" i="34"/>
  <c r="G40" i="34"/>
  <c r="G44" i="34"/>
  <c r="F28" i="34"/>
  <c r="G28" i="34"/>
  <c r="E28" i="34"/>
  <c r="C4" i="34"/>
  <c r="F45" i="34"/>
  <c r="G45" i="34"/>
  <c r="E45" i="34"/>
  <c r="M6" i="34"/>
  <c r="E12" i="7"/>
  <c r="Q30" i="49"/>
  <c r="S30" i="49" s="1"/>
  <c r="W16" i="42"/>
  <c r="Q30" i="61"/>
  <c r="S30" i="61" s="1"/>
  <c r="Q30" i="47"/>
  <c r="S30" i="47" s="1"/>
  <c r="Q30" i="48"/>
  <c r="S30" i="48" s="1"/>
  <c r="Q30" i="50"/>
  <c r="S30" i="50" s="1"/>
  <c r="G29" i="54"/>
  <c r="Q30" i="55"/>
  <c r="S30" i="55" s="1"/>
  <c r="Q30" i="59"/>
  <c r="S30" i="59" s="1"/>
  <c r="A7" i="7"/>
  <c r="H4" i="34" a="1"/>
  <c r="G16" i="34" l="1"/>
  <c r="N31" i="34"/>
  <c r="M42" i="34"/>
  <c r="M28" i="34"/>
  <c r="N34" i="34"/>
  <c r="O43" i="34"/>
  <c r="O40" i="34"/>
  <c r="O34" i="34"/>
  <c r="M33" i="34"/>
  <c r="N38" i="34"/>
  <c r="O39" i="34"/>
  <c r="N42" i="34"/>
  <c r="M30" i="34"/>
  <c r="O35" i="34"/>
  <c r="O28" i="34"/>
  <c r="O30" i="34"/>
  <c r="M40" i="34"/>
  <c r="M41" i="34"/>
  <c r="O41" i="34"/>
  <c r="M29" i="34"/>
  <c r="M35" i="34"/>
  <c r="O45" i="34"/>
  <c r="M37" i="34"/>
  <c r="M45" i="34"/>
  <c r="O29" i="34"/>
  <c r="O42" i="34"/>
  <c r="M39" i="34"/>
  <c r="N37" i="34"/>
  <c r="N32" i="34"/>
  <c r="M34" i="34"/>
  <c r="N41" i="34"/>
  <c r="N45" i="34"/>
  <c r="O32" i="34"/>
  <c r="N33" i="34"/>
  <c r="M44" i="34"/>
  <c r="N39" i="34"/>
  <c r="M43" i="34"/>
  <c r="M38" i="34"/>
  <c r="N30" i="34"/>
  <c r="O44" i="34"/>
  <c r="N44" i="34"/>
  <c r="M36" i="34"/>
  <c r="M31" i="34"/>
  <c r="N28" i="34"/>
  <c r="N35" i="34"/>
  <c r="N43" i="34"/>
  <c r="M32" i="34"/>
  <c r="N40" i="34"/>
  <c r="O38" i="34"/>
  <c r="O36" i="34"/>
  <c r="N29" i="34"/>
  <c r="O33" i="34"/>
  <c r="N36" i="34"/>
  <c r="O37" i="34"/>
  <c r="H4" i="34"/>
  <c r="G7" i="34" s="1"/>
  <c r="F77" i="34"/>
  <c r="B16" i="34"/>
  <c r="L16" i="34"/>
  <c r="L7" i="34"/>
  <c r="L8" i="34" s="1"/>
  <c r="B7" i="34"/>
  <c r="G77" i="34"/>
  <c r="E77" i="34"/>
  <c r="W77" i="34"/>
  <c r="O77" i="34"/>
  <c r="N77" i="34"/>
  <c r="V77" i="34"/>
  <c r="M77" i="34"/>
  <c r="U77" i="34"/>
  <c r="S44" i="97"/>
  <c r="W45" i="97" s="1"/>
  <c r="T44" i="97"/>
  <c r="V45" i="97" s="1"/>
  <c r="E46" i="34"/>
  <c r="F46" i="34"/>
  <c r="G46" i="34"/>
  <c r="I13" i="34"/>
  <c r="I14" i="34"/>
  <c r="I15" i="34"/>
  <c r="N14" i="34"/>
  <c r="N15" i="34"/>
  <c r="N13" i="34"/>
  <c r="D14" i="34"/>
  <c r="D15" i="34"/>
  <c r="D13" i="34"/>
  <c r="V46" i="34"/>
  <c r="U46" i="34"/>
  <c r="W46" i="34"/>
  <c r="Q30" i="54"/>
  <c r="S30" i="54" s="1"/>
  <c r="A8" i="7"/>
  <c r="U45" i="97" l="1"/>
  <c r="H16" i="34"/>
  <c r="I16" i="34" s="1"/>
  <c r="G17" i="34"/>
  <c r="M46" i="34"/>
  <c r="N46" i="34"/>
  <c r="O46" i="34"/>
  <c r="M16" i="34"/>
  <c r="N16" i="34" s="1"/>
  <c r="L17" i="34"/>
  <c r="C16" i="34"/>
  <c r="D16" i="34" s="1"/>
  <c r="B17" i="34"/>
  <c r="M7" i="34"/>
  <c r="N7" i="34" s="1"/>
  <c r="G8" i="34"/>
  <c r="H7" i="34"/>
  <c r="I7" i="34" s="1"/>
  <c r="B8" i="34"/>
  <c r="C7" i="34"/>
  <c r="D8" i="34" s="1"/>
  <c r="R78" i="34"/>
  <c r="B78" i="34"/>
  <c r="J78" i="34"/>
  <c r="R47" i="34"/>
  <c r="B47" i="34"/>
  <c r="P13" i="34"/>
  <c r="P15" i="34"/>
  <c r="P14" i="34"/>
  <c r="A9" i="7"/>
  <c r="M17" i="34" l="1"/>
  <c r="N17" i="34"/>
  <c r="I17" i="34"/>
  <c r="H17" i="34"/>
  <c r="J47" i="34"/>
  <c r="I8" i="34"/>
  <c r="H8" i="34"/>
  <c r="I6" i="34" s="1"/>
  <c r="C17" i="34"/>
  <c r="D17" i="34"/>
  <c r="M8" i="34"/>
  <c r="N5" i="34" s="1"/>
  <c r="N8" i="34"/>
  <c r="C8" i="34"/>
  <c r="D6" i="34" s="1"/>
  <c r="D7" i="34"/>
  <c r="D78" i="34"/>
  <c r="F78" i="34" s="1"/>
  <c r="B79" i="34"/>
  <c r="J79" i="34"/>
  <c r="L78" i="34"/>
  <c r="N78" i="34" s="1"/>
  <c r="T78" i="34"/>
  <c r="V78" i="34" s="1"/>
  <c r="R79" i="34"/>
  <c r="T47" i="34"/>
  <c r="V47" i="34" s="1"/>
  <c r="R48" i="34"/>
  <c r="B48" i="34"/>
  <c r="D47" i="34"/>
  <c r="F47" i="34" s="1"/>
  <c r="A10" i="7"/>
  <c r="S79" i="34" l="1"/>
  <c r="T79" i="34"/>
  <c r="K79" i="34"/>
  <c r="O80" i="34" s="1"/>
  <c r="L79" i="34"/>
  <c r="I5" i="34"/>
  <c r="D5" i="34"/>
  <c r="D4" i="34"/>
  <c r="S48" i="34"/>
  <c r="V49" i="34" s="1"/>
  <c r="T48" i="34"/>
  <c r="L47" i="34"/>
  <c r="N47" i="34" s="1"/>
  <c r="J48" i="34"/>
  <c r="I4" i="34"/>
  <c r="N4" i="34"/>
  <c r="N6" i="34"/>
  <c r="P6" i="34" s="1"/>
  <c r="P22" i="34" s="1"/>
  <c r="D79" i="34"/>
  <c r="C79" i="34"/>
  <c r="V80" i="34"/>
  <c r="W49" i="34"/>
  <c r="C48" i="34"/>
  <c r="D48" i="34"/>
  <c r="A11" i="7"/>
  <c r="W80" i="34" l="1"/>
  <c r="U80" i="34"/>
  <c r="F80" i="34"/>
  <c r="M80" i="34"/>
  <c r="N80" i="34"/>
  <c r="P5" i="34"/>
  <c r="P21" i="34" s="1"/>
  <c r="F49" i="34"/>
  <c r="G49" i="34"/>
  <c r="E49" i="34"/>
  <c r="L48" i="34"/>
  <c r="K48" i="34"/>
  <c r="U49" i="34"/>
  <c r="P4" i="34"/>
  <c r="P20" i="34" s="1"/>
  <c r="E80" i="34"/>
  <c r="G80" i="34"/>
  <c r="A12" i="7"/>
  <c r="A11" i="77"/>
  <c r="A13" i="77"/>
  <c r="A12" i="77"/>
  <c r="A14" i="77"/>
  <c r="A15" i="77"/>
  <c r="C85" i="34" l="1"/>
  <c r="C84" i="34"/>
  <c r="C83" i="34"/>
  <c r="N49" i="34"/>
  <c r="C53" i="34" s="1"/>
  <c r="M49" i="34"/>
  <c r="C52" i="34" s="1"/>
  <c r="O49" i="34"/>
  <c r="C54" i="34" s="1"/>
  <c r="W16" i="68"/>
  <c r="W24" i="66"/>
  <c r="W26" i="67"/>
  <c r="W21" i="67"/>
  <c r="W17" i="66"/>
  <c r="W22" i="66"/>
  <c r="W25" i="66"/>
  <c r="W16" i="67"/>
  <c r="W14" i="66"/>
  <c r="W23" i="66"/>
  <c r="W22" i="67"/>
  <c r="W12" i="67"/>
  <c r="W16" i="66"/>
  <c r="W11" i="66"/>
  <c r="W15" i="67"/>
  <c r="W21" i="66"/>
  <c r="W19" i="66"/>
  <c r="W12" i="66"/>
  <c r="W20" i="67"/>
  <c r="W18" i="66"/>
  <c r="W13" i="66"/>
  <c r="W17" i="67"/>
  <c r="W15" i="66"/>
  <c r="W27" i="66"/>
  <c r="W19" i="67"/>
  <c r="W28" i="67"/>
  <c r="W24" i="67"/>
  <c r="W18" i="67"/>
  <c r="W14" i="67"/>
  <c r="W13" i="67"/>
  <c r="W27" i="67"/>
  <c r="W28" i="66"/>
  <c r="W25" i="67"/>
  <c r="W11" i="67"/>
  <c r="W20" i="66"/>
  <c r="W23" i="67"/>
  <c r="W26" i="66"/>
  <c r="C90" i="34" l="1"/>
  <c r="C89" i="34"/>
  <c r="C88" i="34"/>
  <c r="C25" i="94" a="1"/>
  <c r="C25" i="94" s="1"/>
  <c r="D25" i="94" a="1"/>
  <c r="D25" i="94" s="1"/>
  <c r="O24" i="68"/>
  <c r="F26" i="66"/>
  <c r="D10" i="7"/>
  <c r="M19" i="42"/>
  <c r="M20" i="68"/>
  <c r="D19" i="66"/>
  <c r="D13" i="66"/>
  <c r="P21" i="68"/>
  <c r="N11" i="68"/>
  <c r="C11" i="7"/>
  <c r="P17" i="68"/>
  <c r="O25" i="42"/>
  <c r="P21" i="66"/>
  <c r="E12" i="63"/>
  <c r="P18" i="66"/>
  <c r="O23" i="42"/>
  <c r="C11" i="68"/>
  <c r="P18" i="68"/>
  <c r="O11" i="67"/>
  <c r="O23" i="66"/>
  <c r="C28" i="42"/>
  <c r="E20" i="67"/>
  <c r="A5" i="77"/>
  <c r="C16" i="67"/>
  <c r="F16" i="67"/>
  <c r="P15" i="63"/>
  <c r="N14" i="67"/>
  <c r="O17" i="68"/>
  <c r="D24" i="42"/>
  <c r="M13" i="67"/>
  <c r="M28" i="66"/>
  <c r="F14" i="63"/>
  <c r="D12" i="63"/>
  <c r="P26" i="63"/>
  <c r="D11" i="67"/>
  <c r="N17" i="42"/>
  <c r="C28" i="67"/>
  <c r="D20" i="67"/>
  <c r="D21" i="68"/>
  <c r="M26" i="63"/>
  <c r="F22" i="67"/>
  <c r="O15" i="67"/>
  <c r="M13" i="63"/>
  <c r="F17" i="42"/>
  <c r="D11" i="68"/>
  <c r="F12" i="66"/>
  <c r="P12" i="63"/>
  <c r="D24" i="67"/>
  <c r="C15" i="42"/>
  <c r="C22" i="42"/>
  <c r="N20" i="63"/>
  <c r="M24" i="68"/>
  <c r="N13" i="63"/>
  <c r="M17" i="66"/>
  <c r="O21" i="63"/>
  <c r="M14" i="67"/>
  <c r="M16" i="42"/>
  <c r="D25" i="42"/>
  <c r="F15" i="42"/>
  <c r="F27" i="67"/>
  <c r="P24" i="67"/>
  <c r="F12" i="7"/>
  <c r="P27" i="68"/>
  <c r="P21" i="63"/>
  <c r="P17" i="42"/>
  <c r="M23" i="67"/>
  <c r="O15" i="66"/>
  <c r="C13" i="66"/>
  <c r="N22" i="63"/>
  <c r="P16" i="67"/>
  <c r="N20" i="66"/>
  <c r="P19" i="63"/>
  <c r="C27" i="67"/>
  <c r="D27" i="67"/>
  <c r="O15" i="42"/>
  <c r="E23" i="66"/>
  <c r="O13" i="66"/>
  <c r="N18" i="63"/>
  <c r="P25" i="63"/>
  <c r="P19" i="68"/>
  <c r="O23" i="68"/>
  <c r="P26" i="42"/>
  <c r="O17" i="67"/>
  <c r="D22" i="67"/>
  <c r="O17" i="63"/>
  <c r="D19" i="63"/>
  <c r="O19" i="63"/>
  <c r="P28" i="42"/>
  <c r="C28" i="66"/>
  <c r="O22" i="67"/>
  <c r="E26" i="66"/>
  <c r="C26" i="68"/>
  <c r="C23" i="66"/>
  <c r="M20" i="67"/>
  <c r="N24" i="67"/>
  <c r="M11" i="66"/>
  <c r="O20" i="68"/>
  <c r="N28" i="67"/>
  <c r="P23" i="68"/>
  <c r="M26" i="67"/>
  <c r="E28" i="42"/>
  <c r="C18" i="67"/>
  <c r="D20" i="68"/>
  <c r="D18" i="67"/>
  <c r="E17" i="66"/>
  <c r="O12" i="66"/>
  <c r="F17" i="63"/>
  <c r="F21" i="68"/>
  <c r="O12" i="67"/>
  <c r="P14" i="68"/>
  <c r="D12" i="67"/>
  <c r="D7" i="7"/>
  <c r="C20" i="63"/>
  <c r="M25" i="63"/>
  <c r="M12" i="42"/>
  <c r="C25" i="42"/>
  <c r="E13" i="67"/>
  <c r="F28" i="67"/>
  <c r="M25" i="68"/>
  <c r="O16" i="42"/>
  <c r="O16" i="66"/>
  <c r="C11" i="42"/>
  <c r="D11" i="42"/>
  <c r="F26" i="68"/>
  <c r="C21" i="42"/>
  <c r="E11" i="67"/>
  <c r="O15" i="63"/>
  <c r="M19" i="67"/>
  <c r="D12" i="68"/>
  <c r="C23" i="63"/>
  <c r="F14" i="68"/>
  <c r="M16" i="67"/>
  <c r="F11" i="66"/>
  <c r="F12" i="67"/>
  <c r="O26" i="42"/>
  <c r="O19" i="68"/>
  <c r="M24" i="66"/>
  <c r="C11" i="67"/>
  <c r="N11" i="67"/>
  <c r="D24" i="66"/>
  <c r="O24" i="63"/>
  <c r="E18" i="66"/>
  <c r="M23" i="63"/>
  <c r="F13" i="66"/>
  <c r="P12" i="42"/>
  <c r="C20" i="66"/>
  <c r="D18" i="42"/>
  <c r="C27" i="63"/>
  <c r="N23" i="66"/>
  <c r="D15" i="66"/>
  <c r="F24" i="67"/>
  <c r="C13" i="63"/>
  <c r="P11" i="66"/>
  <c r="D14" i="68"/>
  <c r="D11" i="63"/>
  <c r="F24" i="68"/>
  <c r="P13" i="68"/>
  <c r="C27" i="68"/>
  <c r="E24" i="42"/>
  <c r="N26" i="42"/>
  <c r="N13" i="67"/>
  <c r="C24" i="63"/>
  <c r="M15" i="67"/>
  <c r="F22" i="68"/>
  <c r="F28" i="42"/>
  <c r="E19" i="42"/>
  <c r="N15" i="66"/>
  <c r="O24" i="67"/>
  <c r="N25" i="42"/>
  <c r="N16" i="63"/>
  <c r="E13" i="66"/>
  <c r="P19" i="66"/>
  <c r="F20" i="66"/>
  <c r="F16" i="66"/>
  <c r="P25" i="68"/>
  <c r="F27" i="63"/>
  <c r="O17" i="42"/>
  <c r="D19" i="42"/>
  <c r="O28" i="67"/>
  <c r="D19" i="68"/>
  <c r="E21" i="63"/>
  <c r="E14" i="66"/>
  <c r="P15" i="66"/>
  <c r="N19" i="42"/>
  <c r="N15" i="42"/>
  <c r="P17" i="66"/>
  <c r="E26" i="42"/>
  <c r="D15" i="68"/>
  <c r="O16" i="67"/>
  <c r="N28" i="68"/>
  <c r="P12" i="68"/>
  <c r="N14" i="42"/>
  <c r="C15" i="63"/>
  <c r="C4" i="7"/>
  <c r="O23" i="63"/>
  <c r="C28" i="63"/>
  <c r="N20" i="68"/>
  <c r="D12" i="66"/>
  <c r="F18" i="63"/>
  <c r="E24" i="63"/>
  <c r="M11" i="68"/>
  <c r="M28" i="67"/>
  <c r="F12" i="63"/>
  <c r="F11" i="68"/>
  <c r="M15" i="63"/>
  <c r="D22" i="66"/>
  <c r="P13" i="42"/>
  <c r="N12" i="66"/>
  <c r="D15" i="67"/>
  <c r="D28" i="63"/>
  <c r="N18" i="68"/>
  <c r="F21" i="63"/>
  <c r="O21" i="42"/>
  <c r="F18" i="66"/>
  <c r="D21" i="67"/>
  <c r="C14" i="66"/>
  <c r="P27" i="42"/>
  <c r="P27" i="63"/>
  <c r="E24" i="66"/>
  <c r="M23" i="42"/>
  <c r="F13" i="67"/>
  <c r="O9" i="7"/>
  <c r="N27" i="63"/>
  <c r="P11" i="42"/>
  <c r="E11" i="66"/>
  <c r="O14" i="68"/>
  <c r="D16" i="68"/>
  <c r="P13" i="63"/>
  <c r="M13" i="68"/>
  <c r="C15" i="66"/>
  <c r="F17" i="67"/>
  <c r="M21" i="42"/>
  <c r="C23" i="68"/>
  <c r="M28" i="63"/>
  <c r="F28" i="68"/>
  <c r="F15" i="68"/>
  <c r="M20" i="63"/>
  <c r="O27" i="67"/>
  <c r="O25" i="63"/>
  <c r="E14" i="63"/>
  <c r="N17" i="63"/>
  <c r="O26" i="63"/>
  <c r="M22" i="63"/>
  <c r="P18" i="42"/>
  <c r="F15" i="7"/>
  <c r="D25" i="67"/>
  <c r="N15" i="63"/>
  <c r="F27" i="42"/>
  <c r="O25" i="66"/>
  <c r="O22" i="42"/>
  <c r="P22" i="63"/>
  <c r="E15" i="67"/>
  <c r="E11" i="63"/>
  <c r="O27" i="63"/>
  <c r="N18" i="66"/>
  <c r="D11" i="7"/>
  <c r="E12" i="66"/>
  <c r="N17" i="66"/>
  <c r="C15" i="67"/>
  <c r="P14" i="66"/>
  <c r="C22" i="63"/>
  <c r="E22" i="67"/>
  <c r="E11" i="68"/>
  <c r="N26" i="68"/>
  <c r="E24" i="67"/>
  <c r="P15" i="68"/>
  <c r="N27" i="68"/>
  <c r="E18" i="68"/>
  <c r="M12" i="63"/>
  <c r="E22" i="68"/>
  <c r="M27" i="63"/>
  <c r="E15" i="63"/>
  <c r="C19" i="68"/>
  <c r="D23" i="68"/>
  <c r="N24" i="42"/>
  <c r="O11" i="68"/>
  <c r="E15" i="42"/>
  <c r="N23" i="42"/>
  <c r="P12" i="66"/>
  <c r="E27" i="68"/>
  <c r="O26" i="68"/>
  <c r="O25" i="68"/>
  <c r="C13" i="42"/>
  <c r="E24" i="68"/>
  <c r="P23" i="42"/>
  <c r="C22" i="66"/>
  <c r="D13" i="68"/>
  <c r="E21" i="42"/>
  <c r="F27" i="68"/>
  <c r="C25" i="67"/>
  <c r="M18" i="42"/>
  <c r="C24" i="68"/>
  <c r="C12" i="63"/>
  <c r="O13" i="67"/>
  <c r="F11" i="63"/>
  <c r="O25" i="67"/>
  <c r="D13" i="42"/>
  <c r="O21" i="66"/>
  <c r="P23" i="66"/>
  <c r="P22" i="68"/>
  <c r="N12" i="63"/>
  <c r="O18" i="68"/>
  <c r="C14" i="67"/>
  <c r="C17" i="66"/>
  <c r="E21" i="68"/>
  <c r="M14" i="63"/>
  <c r="N21" i="66"/>
  <c r="M21" i="68"/>
  <c r="M15" i="68"/>
  <c r="G16" i="7"/>
  <c r="C8" i="7"/>
  <c r="C17" i="68"/>
  <c r="C25" i="68"/>
  <c r="O22" i="66"/>
  <c r="M24" i="42"/>
  <c r="O27" i="68"/>
  <c r="N23" i="63"/>
  <c r="D27" i="42"/>
  <c r="O15" i="68"/>
  <c r="P19" i="42"/>
  <c r="P22" i="42"/>
  <c r="E27" i="66"/>
  <c r="P26" i="66"/>
  <c r="N18" i="67"/>
  <c r="O18" i="66"/>
  <c r="C18" i="68"/>
  <c r="P20" i="42"/>
  <c r="O19" i="66"/>
  <c r="D18" i="68"/>
  <c r="N23" i="67"/>
  <c r="M14" i="66"/>
  <c r="O11" i="66"/>
  <c r="D21" i="42"/>
  <c r="O14" i="63"/>
  <c r="F15" i="63"/>
  <c r="O20" i="63"/>
  <c r="C18" i="63"/>
  <c r="N27" i="67"/>
  <c r="C22" i="68"/>
  <c r="C27" i="42"/>
  <c r="C23" i="67"/>
  <c r="F12" i="42"/>
  <c r="C10" i="7"/>
  <c r="O14" i="67"/>
  <c r="P13" i="66"/>
  <c r="N20" i="42"/>
  <c r="F25" i="66"/>
  <c r="E21" i="67"/>
  <c r="N12" i="68"/>
  <c r="M25" i="66"/>
  <c r="N28" i="63"/>
  <c r="G13" i="7"/>
  <c r="N19" i="63"/>
  <c r="D25" i="68"/>
  <c r="C5" i="7"/>
  <c r="M21" i="66"/>
  <c r="P22" i="67"/>
  <c r="P26" i="67"/>
  <c r="F28" i="66"/>
  <c r="D13" i="67"/>
  <c r="P24" i="42"/>
  <c r="P18" i="63"/>
  <c r="D25" i="66"/>
  <c r="O18" i="67"/>
  <c r="C20" i="42"/>
  <c r="C16" i="42"/>
  <c r="D28" i="42"/>
  <c r="D27" i="63"/>
  <c r="D23" i="63"/>
  <c r="F26" i="63"/>
  <c r="C16" i="68"/>
  <c r="E14" i="67"/>
  <c r="E20" i="66"/>
  <c r="F23" i="66"/>
  <c r="C19" i="66"/>
  <c r="F16" i="42"/>
  <c r="N16" i="67"/>
  <c r="C24" i="42"/>
  <c r="N22" i="68"/>
  <c r="D9" i="7"/>
  <c r="A8" i="77"/>
  <c r="M14" i="42"/>
  <c r="O16" i="68"/>
  <c r="O28" i="68"/>
  <c r="E17" i="63"/>
  <c r="M17" i="42"/>
  <c r="N25" i="68"/>
  <c r="D15" i="42"/>
  <c r="F11" i="42"/>
  <c r="F25" i="68"/>
  <c r="C19" i="42"/>
  <c r="M27" i="42"/>
  <c r="N26" i="67"/>
  <c r="M18" i="68"/>
  <c r="P20" i="68"/>
  <c r="M11" i="67"/>
  <c r="C6" i="7"/>
  <c r="E26" i="63"/>
  <c r="E27" i="63"/>
  <c r="O26" i="67"/>
  <c r="F14" i="67"/>
  <c r="N25" i="67"/>
  <c r="F13" i="68"/>
  <c r="D17" i="68"/>
  <c r="D22" i="42"/>
  <c r="C27" i="66"/>
  <c r="P9" i="7"/>
  <c r="D20" i="66"/>
  <c r="N27" i="66"/>
  <c r="C24" i="66"/>
  <c r="P23" i="67"/>
  <c r="P11" i="63"/>
  <c r="M11" i="42"/>
  <c r="N20" i="67"/>
  <c r="M22" i="66"/>
  <c r="D22" i="63"/>
  <c r="C12" i="42"/>
  <c r="D20" i="63"/>
  <c r="D27" i="68"/>
  <c r="G14" i="7"/>
  <c r="O12" i="42"/>
  <c r="N26" i="63"/>
  <c r="P14" i="63"/>
  <c r="D17" i="67"/>
  <c r="E22" i="63"/>
  <c r="M26" i="68"/>
  <c r="F25" i="67"/>
  <c r="M26" i="66"/>
  <c r="P16" i="66"/>
  <c r="E13" i="63"/>
  <c r="N14" i="63"/>
  <c r="E25" i="42"/>
  <c r="P17" i="63"/>
  <c r="E18" i="67"/>
  <c r="F25" i="63"/>
  <c r="D28" i="66"/>
  <c r="C25" i="66"/>
  <c r="C26" i="42"/>
  <c r="C12" i="68"/>
  <c r="F16" i="63"/>
  <c r="N28" i="66"/>
  <c r="M17" i="63"/>
  <c r="F23" i="67"/>
  <c r="M12" i="66"/>
  <c r="O20" i="42"/>
  <c r="M15" i="66"/>
  <c r="N22" i="66"/>
  <c r="M27" i="68"/>
  <c r="C20" i="67"/>
  <c r="N19" i="66"/>
  <c r="M11" i="63"/>
  <c r="E18" i="63"/>
  <c r="D26" i="67"/>
  <c r="D13" i="63"/>
  <c r="P15" i="42"/>
  <c r="D28" i="67"/>
  <c r="E18" i="42"/>
  <c r="N11" i="42"/>
  <c r="O14" i="66"/>
  <c r="D16" i="63"/>
  <c r="C19" i="67"/>
  <c r="E23" i="63"/>
  <c r="O12" i="63"/>
  <c r="E27" i="42"/>
  <c r="M17" i="68"/>
  <c r="F22" i="63"/>
  <c r="M20" i="42"/>
  <c r="F13" i="7"/>
  <c r="M18" i="63"/>
  <c r="M12" i="67"/>
  <c r="G17" i="7"/>
  <c r="E22" i="42"/>
  <c r="N13" i="68"/>
  <c r="D22" i="68"/>
  <c r="C21" i="63"/>
  <c r="M24" i="63"/>
  <c r="E28" i="66"/>
  <c r="A3" i="77"/>
  <c r="N17" i="67"/>
  <c r="O23" i="67"/>
  <c r="E13" i="42"/>
  <c r="F22" i="42"/>
  <c r="E25" i="68"/>
  <c r="O19" i="67"/>
  <c r="O28" i="66"/>
  <c r="N24" i="63"/>
  <c r="D23" i="67"/>
  <c r="E22" i="66"/>
  <c r="F14" i="7"/>
  <c r="N15" i="68"/>
  <c r="F13" i="63"/>
  <c r="O17" i="66"/>
  <c r="N16" i="66"/>
  <c r="F24" i="63"/>
  <c r="P27" i="66"/>
  <c r="C13" i="68"/>
  <c r="O18" i="42"/>
  <c r="F27" i="66"/>
  <c r="E14" i="68"/>
  <c r="E19" i="63"/>
  <c r="N28" i="42"/>
  <c r="D20" i="42"/>
  <c r="E12" i="68"/>
  <c r="D23" i="66"/>
  <c r="N14" i="68"/>
  <c r="M17" i="67"/>
  <c r="F14" i="42"/>
  <c r="P28" i="63"/>
  <c r="C21" i="67"/>
  <c r="N25" i="66"/>
  <c r="O24" i="66"/>
  <c r="C17" i="42"/>
  <c r="P19" i="67"/>
  <c r="D6" i="7"/>
  <c r="O11" i="63"/>
  <c r="M16" i="66"/>
  <c r="P28" i="67"/>
  <c r="P13" i="67"/>
  <c r="F19" i="68"/>
  <c r="D17" i="63"/>
  <c r="O21" i="68"/>
  <c r="C18" i="42"/>
  <c r="E12" i="42"/>
  <c r="O20" i="67"/>
  <c r="F17" i="7"/>
  <c r="C26" i="63"/>
  <c r="G12" i="7"/>
  <c r="F21" i="67"/>
  <c r="C13" i="67"/>
  <c r="O13" i="42"/>
  <c r="F20" i="67"/>
  <c r="C18" i="66"/>
  <c r="C16" i="63"/>
  <c r="C17" i="63"/>
  <c r="C11" i="66"/>
  <c r="D14" i="66"/>
  <c r="D26" i="63"/>
  <c r="E28" i="67"/>
  <c r="D24" i="63"/>
  <c r="P21" i="42"/>
  <c r="F15" i="66"/>
  <c r="C7" i="7"/>
  <c r="P25" i="66"/>
  <c r="N14" i="66"/>
  <c r="F17" i="66"/>
  <c r="M16" i="68"/>
  <c r="C24" i="67"/>
  <c r="P28" i="66"/>
  <c r="C15" i="68"/>
  <c r="F18" i="68"/>
  <c r="P14" i="67"/>
  <c r="F16" i="68"/>
  <c r="F17" i="68"/>
  <c r="N23" i="68"/>
  <c r="F19" i="63"/>
  <c r="D5" i="7"/>
  <c r="O27" i="42"/>
  <c r="F26" i="42"/>
  <c r="D15" i="63"/>
  <c r="O13" i="68"/>
  <c r="O11" i="42"/>
  <c r="C25" i="63"/>
  <c r="F22" i="66"/>
  <c r="N11" i="63"/>
  <c r="P20" i="63"/>
  <c r="N18" i="42"/>
  <c r="D14" i="67"/>
  <c r="F12" i="68"/>
  <c r="F19" i="67"/>
  <c r="N13" i="42"/>
  <c r="N12" i="67"/>
  <c r="M23" i="66"/>
  <c r="O13" i="63"/>
  <c r="F19" i="42"/>
  <c r="N17" i="68"/>
  <c r="D27" i="66"/>
  <c r="O16" i="63"/>
  <c r="P21" i="67"/>
  <c r="E23" i="68"/>
  <c r="D19" i="67"/>
  <c r="P24" i="66"/>
  <c r="D8" i="7"/>
  <c r="N11" i="66"/>
  <c r="M18" i="67"/>
  <c r="P25" i="67"/>
  <c r="P23" i="63"/>
  <c r="C9" i="7"/>
  <c r="N21" i="67"/>
  <c r="P17" i="67"/>
  <c r="P11" i="67"/>
  <c r="D11" i="66"/>
  <c r="C21" i="66"/>
  <c r="E25" i="67"/>
  <c r="C26" i="66"/>
  <c r="O20" i="66"/>
  <c r="P28" i="68"/>
  <c r="F15" i="67"/>
  <c r="M22" i="67"/>
  <c r="M21" i="67"/>
  <c r="E23" i="42"/>
  <c r="M25" i="67"/>
  <c r="E13" i="68"/>
  <c r="E21" i="66"/>
  <c r="M23" i="68"/>
  <c r="D14" i="42"/>
  <c r="D12" i="42"/>
  <c r="D16" i="42"/>
  <c r="E17" i="67"/>
  <c r="E26" i="68"/>
  <c r="C14" i="68"/>
  <c r="F23" i="63"/>
  <c r="F18" i="67"/>
  <c r="E28" i="68"/>
  <c r="F23" i="42"/>
  <c r="M24" i="67"/>
  <c r="F20" i="68"/>
  <c r="P25" i="42"/>
  <c r="P26" i="68"/>
  <c r="M26" i="42"/>
  <c r="O18" i="63"/>
  <c r="F24" i="66"/>
  <c r="C26" i="67"/>
  <c r="N16" i="68"/>
  <c r="M16" i="63"/>
  <c r="F20" i="63"/>
  <c r="E28" i="63"/>
  <c r="D23" i="42"/>
  <c r="N19" i="67"/>
  <c r="M25" i="42"/>
  <c r="O28" i="42"/>
  <c r="D18" i="66"/>
  <c r="D28" i="68"/>
  <c r="A4" i="77"/>
  <c r="C11" i="63"/>
  <c r="P24" i="68"/>
  <c r="C12" i="67"/>
  <c r="N27" i="42"/>
  <c r="F26" i="67"/>
  <c r="F24" i="42"/>
  <c r="C19" i="63"/>
  <c r="M13" i="66"/>
  <c r="M20" i="66"/>
  <c r="F11" i="67"/>
  <c r="O24" i="42"/>
  <c r="C22" i="67"/>
  <c r="N24" i="68"/>
  <c r="E25" i="63"/>
  <c r="N15" i="67"/>
  <c r="D26" i="68"/>
  <c r="P27" i="67"/>
  <c r="E26" i="67"/>
  <c r="E15" i="68"/>
  <c r="O28" i="63"/>
  <c r="C17" i="67"/>
  <c r="M18" i="66"/>
  <c r="G15" i="7"/>
  <c r="C21" i="68"/>
  <c r="F21" i="42"/>
  <c r="D16" i="67"/>
  <c r="D14" i="63"/>
  <c r="M22" i="68"/>
  <c r="D17" i="66"/>
  <c r="M19" i="66"/>
  <c r="F28" i="63"/>
  <c r="P12" i="67"/>
  <c r="M14" i="68"/>
  <c r="D16" i="66"/>
  <c r="C16" i="66"/>
  <c r="O12" i="68"/>
  <c r="N21" i="68"/>
  <c r="D24" i="68"/>
  <c r="E20" i="68"/>
  <c r="P16" i="42"/>
  <c r="E17" i="68"/>
  <c r="P15" i="67"/>
  <c r="F18" i="42"/>
  <c r="P24" i="63"/>
  <c r="M22" i="42"/>
  <c r="E19" i="67"/>
  <c r="M27" i="66"/>
  <c r="D21" i="66"/>
  <c r="M15" i="42"/>
  <c r="D25" i="63"/>
  <c r="O21" i="67"/>
  <c r="P20" i="67"/>
  <c r="E12" i="67"/>
  <c r="M21" i="63"/>
  <c r="N13" i="66"/>
  <c r="N21" i="42"/>
  <c r="N12" i="42"/>
  <c r="M28" i="42"/>
  <c r="P14" i="42"/>
  <c r="C12" i="66"/>
  <c r="N22" i="42"/>
  <c r="P16" i="63"/>
  <c r="N25" i="63"/>
  <c r="D26" i="42"/>
  <c r="N24" i="66"/>
  <c r="M19" i="68"/>
  <c r="O22" i="68"/>
  <c r="F20" i="42"/>
  <c r="E15" i="66"/>
  <c r="E25" i="66"/>
  <c r="O27" i="66"/>
  <c r="F25" i="42"/>
  <c r="N22" i="67"/>
  <c r="C14" i="42"/>
  <c r="M13" i="42"/>
  <c r="M27" i="67"/>
  <c r="D21" i="63"/>
  <c r="F14" i="66"/>
  <c r="E17" i="42"/>
  <c r="F16" i="7"/>
  <c r="P20" i="66"/>
  <c r="E14" i="42"/>
  <c r="E27" i="67"/>
  <c r="D17" i="42"/>
  <c r="C28" i="68"/>
  <c r="N16" i="42"/>
  <c r="E23" i="67"/>
  <c r="O22" i="63"/>
  <c r="M12" i="68"/>
  <c r="C20" i="68"/>
  <c r="E20" i="63"/>
  <c r="D4" i="7"/>
  <c r="M19" i="63"/>
  <c r="F21" i="66"/>
  <c r="C14" i="63"/>
  <c r="N19" i="68"/>
  <c r="P18" i="67"/>
  <c r="M28" i="68"/>
  <c r="D18" i="63"/>
  <c r="O19" i="42"/>
  <c r="D26" i="66"/>
  <c r="O26" i="66"/>
  <c r="E19" i="66"/>
  <c r="F13" i="42"/>
  <c r="F23" i="68"/>
  <c r="N21" i="63"/>
  <c r="F19" i="66"/>
  <c r="P11" i="68"/>
  <c r="P22" i="66"/>
  <c r="N26" i="66"/>
  <c r="O14" i="42"/>
  <c r="E20" i="42"/>
  <c r="C23" i="42"/>
  <c r="E11" i="42"/>
  <c r="P16" i="68"/>
  <c r="E19" i="68"/>
  <c r="I19" i="68" l="1"/>
  <c r="T16" i="68"/>
  <c r="I11" i="42"/>
  <c r="G23" i="42"/>
  <c r="W23" i="42"/>
  <c r="I20" i="42"/>
  <c r="W20" i="42"/>
  <c r="S14" i="42"/>
  <c r="R26" i="66"/>
  <c r="T22" i="66"/>
  <c r="T11" i="68"/>
  <c r="J19" i="66"/>
  <c r="R21" i="63"/>
  <c r="J23" i="68"/>
  <c r="J13" i="42"/>
  <c r="I19" i="66"/>
  <c r="S26" i="66"/>
  <c r="H26" i="66"/>
  <c r="S19" i="42"/>
  <c r="H18" i="63"/>
  <c r="Q28" i="68"/>
  <c r="T18" i="67"/>
  <c r="R19" i="68"/>
  <c r="W14" i="63"/>
  <c r="G14" i="63"/>
  <c r="J21" i="66"/>
  <c r="Q19" i="63"/>
  <c r="E4" i="7"/>
  <c r="I20" i="63"/>
  <c r="G20" i="68"/>
  <c r="Q12" i="68"/>
  <c r="S22" i="63"/>
  <c r="I23" i="67"/>
  <c r="R16" i="42"/>
  <c r="G28" i="68"/>
  <c r="H17" i="42"/>
  <c r="I27" i="67"/>
  <c r="W14" i="42"/>
  <c r="I14" i="42"/>
  <c r="T20" i="66"/>
  <c r="H16" i="7"/>
  <c r="I17" i="42"/>
  <c r="J14" i="66"/>
  <c r="H21" i="63"/>
  <c r="Q27" i="67"/>
  <c r="Q13" i="42"/>
  <c r="G14" i="42"/>
  <c r="R22" i="67"/>
  <c r="J25" i="42"/>
  <c r="S27" i="66"/>
  <c r="I25" i="66"/>
  <c r="I15" i="66"/>
  <c r="J20" i="42"/>
  <c r="S22" i="68"/>
  <c r="Q19" i="68"/>
  <c r="R24" i="66"/>
  <c r="H26" i="42"/>
  <c r="R25" i="63"/>
  <c r="T16" i="63"/>
  <c r="R22" i="42"/>
  <c r="G12" i="66"/>
  <c r="T14" i="42"/>
  <c r="Q28" i="42"/>
  <c r="R12" i="42"/>
  <c r="R21" i="42"/>
  <c r="R13" i="66"/>
  <c r="Q21" i="63"/>
  <c r="I12" i="67"/>
  <c r="T20" i="67"/>
  <c r="S21" i="67"/>
  <c r="H25" i="63"/>
  <c r="Q15" i="42"/>
  <c r="H21" i="66"/>
  <c r="Q27" i="66"/>
  <c r="I19" i="67"/>
  <c r="Q22" i="42"/>
  <c r="T24" i="63"/>
  <c r="J18" i="42"/>
  <c r="T15" i="67"/>
  <c r="I17" i="68"/>
  <c r="T16" i="42"/>
  <c r="I20" i="68"/>
  <c r="W20" i="68"/>
  <c r="H24" i="68"/>
  <c r="R21" i="68"/>
  <c r="S12" i="68"/>
  <c r="I16" i="66"/>
  <c r="G16" i="66"/>
  <c r="H16" i="66"/>
  <c r="Q14" i="68"/>
  <c r="T12" i="67"/>
  <c r="J28" i="63"/>
  <c r="Q19" i="66"/>
  <c r="H17" i="66"/>
  <c r="Q22" i="68"/>
  <c r="H14" i="63"/>
  <c r="H16" i="67"/>
  <c r="J21" i="42"/>
  <c r="G21" i="68"/>
  <c r="W21" i="68"/>
  <c r="Q18" i="66"/>
  <c r="G17" i="67"/>
  <c r="S28" i="63"/>
  <c r="I15" i="68"/>
  <c r="I26" i="67"/>
  <c r="T27" i="67"/>
  <c r="H26" i="68"/>
  <c r="R15" i="67"/>
  <c r="W25" i="63"/>
  <c r="I25" i="63"/>
  <c r="R24" i="68"/>
  <c r="G22" i="67"/>
  <c r="S24" i="42"/>
  <c r="J11" i="67"/>
  <c r="Q20" i="66"/>
  <c r="Q13" i="66"/>
  <c r="G19" i="63"/>
  <c r="J24" i="42"/>
  <c r="J26" i="67"/>
  <c r="R27" i="42"/>
  <c r="G12" i="67"/>
  <c r="T24" i="68"/>
  <c r="G11" i="63"/>
  <c r="H28" i="68"/>
  <c r="H18" i="66"/>
  <c r="S28" i="42"/>
  <c r="Q25" i="42"/>
  <c r="R19" i="67"/>
  <c r="H23" i="42"/>
  <c r="I28" i="63"/>
  <c r="J20" i="63"/>
  <c r="Q16" i="63"/>
  <c r="R16" i="68"/>
  <c r="G26" i="67"/>
  <c r="J24" i="66"/>
  <c r="S18" i="63"/>
  <c r="Q26" i="42"/>
  <c r="T26" i="68"/>
  <c r="T25" i="42"/>
  <c r="J20" i="68"/>
  <c r="Q24" i="67"/>
  <c r="J23" i="42"/>
  <c r="I28" i="68"/>
  <c r="W28" i="68"/>
  <c r="J18" i="67"/>
  <c r="J23" i="63"/>
  <c r="G14" i="68"/>
  <c r="W26" i="68"/>
  <c r="I26" i="68"/>
  <c r="I17" i="67"/>
  <c r="H16" i="42"/>
  <c r="H12" i="42"/>
  <c r="H14" i="42"/>
  <c r="Q23" i="68"/>
  <c r="I21" i="66"/>
  <c r="I13" i="68"/>
  <c r="Q25" i="67"/>
  <c r="I23" i="42"/>
  <c r="Q21" i="67"/>
  <c r="Q22" i="67"/>
  <c r="J15" i="67"/>
  <c r="T28" i="68"/>
  <c r="S20" i="66"/>
  <c r="G26" i="66"/>
  <c r="I25" i="67"/>
  <c r="G21" i="66"/>
  <c r="H11" i="66"/>
  <c r="T11" i="67"/>
  <c r="T17" i="67"/>
  <c r="R21" i="67"/>
  <c r="T23" i="63"/>
  <c r="T25" i="67"/>
  <c r="Q18" i="67"/>
  <c r="R11" i="66"/>
  <c r="E8" i="7"/>
  <c r="T24" i="66"/>
  <c r="H19" i="67"/>
  <c r="I23" i="68"/>
  <c r="T21" i="67"/>
  <c r="S16" i="63"/>
  <c r="H27" i="66"/>
  <c r="R17" i="68"/>
  <c r="J19" i="42"/>
  <c r="S13" i="63"/>
  <c r="Q23" i="66"/>
  <c r="R12" i="67"/>
  <c r="R13" i="42"/>
  <c r="J19" i="67"/>
  <c r="J12" i="68"/>
  <c r="H14" i="67"/>
  <c r="R18" i="42"/>
  <c r="T20" i="63"/>
  <c r="R11" i="63"/>
  <c r="J22" i="66"/>
  <c r="G25" i="63"/>
  <c r="S11" i="42"/>
  <c r="S13" i="68"/>
  <c r="H15" i="63"/>
  <c r="J26" i="42"/>
  <c r="S27" i="42"/>
  <c r="E5" i="7"/>
  <c r="J19" i="63"/>
  <c r="R23" i="68"/>
  <c r="J17" i="68"/>
  <c r="J16" i="68"/>
  <c r="T14" i="67"/>
  <c r="J18" i="68"/>
  <c r="G15" i="68"/>
  <c r="W15" i="68"/>
  <c r="T28" i="66"/>
  <c r="G24" i="67"/>
  <c r="Q16" i="68"/>
  <c r="J17" i="66"/>
  <c r="R14" i="66"/>
  <c r="T25" i="66"/>
  <c r="J15" i="66"/>
  <c r="T21" i="42"/>
  <c r="H24" i="63"/>
  <c r="I28" i="67"/>
  <c r="H26" i="63"/>
  <c r="H14" i="66"/>
  <c r="G11" i="66"/>
  <c r="G17" i="63"/>
  <c r="W16" i="63"/>
  <c r="G16" i="63"/>
  <c r="I16" i="63"/>
  <c r="G18" i="66"/>
  <c r="J20" i="67"/>
  <c r="S13" i="42"/>
  <c r="G13" i="67"/>
  <c r="J21" i="67"/>
  <c r="W26" i="63"/>
  <c r="G26" i="63"/>
  <c r="H17" i="7"/>
  <c r="S20" i="67"/>
  <c r="I12" i="42"/>
  <c r="W12" i="42"/>
  <c r="G18" i="42"/>
  <c r="S21" i="68"/>
  <c r="H17" i="63"/>
  <c r="J19" i="68"/>
  <c r="T13" i="67"/>
  <c r="T28" i="67"/>
  <c r="Q16" i="66"/>
  <c r="S11" i="63"/>
  <c r="E6" i="7"/>
  <c r="T19" i="67"/>
  <c r="W17" i="42"/>
  <c r="G17" i="42"/>
  <c r="S24" i="66"/>
  <c r="R25" i="66"/>
  <c r="G21" i="67"/>
  <c r="T28" i="63"/>
  <c r="J14" i="42"/>
  <c r="Q17" i="67"/>
  <c r="R14" i="68"/>
  <c r="H23" i="66"/>
  <c r="I12" i="68"/>
  <c r="W12" i="68"/>
  <c r="H20" i="42"/>
  <c r="R28" i="42"/>
  <c r="I19" i="63"/>
  <c r="W19" i="63"/>
  <c r="I14" i="68"/>
  <c r="W14" i="68"/>
  <c r="J27" i="66"/>
  <c r="S18" i="42"/>
  <c r="G13" i="68"/>
  <c r="W13" i="68"/>
  <c r="T27" i="66"/>
  <c r="J24" i="63"/>
  <c r="R16" i="66"/>
  <c r="S17" i="66"/>
  <c r="J13" i="63"/>
  <c r="R15" i="68"/>
  <c r="H14" i="7"/>
  <c r="I22" i="66"/>
  <c r="H23" i="67"/>
  <c r="R24" i="63"/>
  <c r="S28" i="66"/>
  <c r="S19" i="67"/>
  <c r="I25" i="68"/>
  <c r="J22" i="42"/>
  <c r="I13" i="42"/>
  <c r="S23" i="67"/>
  <c r="R17" i="67"/>
  <c r="I28" i="66"/>
  <c r="Q24" i="63"/>
  <c r="G21" i="63"/>
  <c r="H22" i="68"/>
  <c r="R13" i="68"/>
  <c r="I22" i="42"/>
  <c r="W22" i="42"/>
  <c r="Q12" i="67"/>
  <c r="Q18" i="63"/>
  <c r="H13" i="7"/>
  <c r="Q20" i="42"/>
  <c r="J22" i="63"/>
  <c r="Q17" i="68"/>
  <c r="I27" i="42"/>
  <c r="S12" i="63"/>
  <c r="I23" i="63"/>
  <c r="W23" i="63"/>
  <c r="G19" i="67"/>
  <c r="H16" i="63"/>
  <c r="S14" i="66"/>
  <c r="R11" i="42"/>
  <c r="I18" i="42"/>
  <c r="W18" i="42"/>
  <c r="H28" i="67"/>
  <c r="T15" i="42"/>
  <c r="H13" i="63"/>
  <c r="H26" i="67"/>
  <c r="I18" i="63"/>
  <c r="Q11" i="63"/>
  <c r="R19" i="66"/>
  <c r="G20" i="67"/>
  <c r="Q27" i="68"/>
  <c r="R22" i="66"/>
  <c r="Q15" i="66"/>
  <c r="S20" i="42"/>
  <c r="Q12" i="66"/>
  <c r="J23" i="67"/>
  <c r="Q17" i="63"/>
  <c r="R28" i="66"/>
  <c r="J16" i="63"/>
  <c r="G12" i="68"/>
  <c r="G26" i="42"/>
  <c r="G25" i="66"/>
  <c r="H28" i="66"/>
  <c r="J25" i="63"/>
  <c r="I18" i="67"/>
  <c r="T17" i="63"/>
  <c r="I25" i="42"/>
  <c r="R14" i="63"/>
  <c r="I13" i="63"/>
  <c r="W13" i="63"/>
  <c r="T16" i="66"/>
  <c r="Q26" i="66"/>
  <c r="J25" i="67"/>
  <c r="Q26" i="68"/>
  <c r="I22" i="63"/>
  <c r="H17" i="67"/>
  <c r="T14" i="63"/>
  <c r="R26" i="63"/>
  <c r="S12" i="42"/>
  <c r="H27" i="68"/>
  <c r="H20" i="63"/>
  <c r="G12" i="42"/>
  <c r="H22" i="63"/>
  <c r="Q22" i="66"/>
  <c r="R20" i="67"/>
  <c r="Q11" i="42"/>
  <c r="T11" i="63"/>
  <c r="T23" i="67"/>
  <c r="G24" i="66"/>
  <c r="R27" i="66"/>
  <c r="H20" i="66"/>
  <c r="G27" i="66"/>
  <c r="H22" i="42"/>
  <c r="H17" i="68"/>
  <c r="J13" i="68"/>
  <c r="R25" i="67"/>
  <c r="J14" i="67"/>
  <c r="S26" i="67"/>
  <c r="W27" i="63"/>
  <c r="I27" i="63"/>
  <c r="I26" i="63"/>
  <c r="Q11" i="67"/>
  <c r="T20" i="68"/>
  <c r="Q18" i="68"/>
  <c r="R26" i="67"/>
  <c r="Q27" i="42"/>
  <c r="W19" i="42"/>
  <c r="G19" i="42"/>
  <c r="J25" i="68"/>
  <c r="J11" i="42"/>
  <c r="H15" i="42"/>
  <c r="R25" i="68"/>
  <c r="Q17" i="42"/>
  <c r="W17" i="63"/>
  <c r="I17" i="63"/>
  <c r="S28" i="68"/>
  <c r="S16" i="68"/>
  <c r="Q14" i="42"/>
  <c r="E9" i="7"/>
  <c r="R22" i="68"/>
  <c r="G24" i="42"/>
  <c r="R16" i="67"/>
  <c r="J16" i="42"/>
  <c r="G19" i="66"/>
  <c r="J23" i="66"/>
  <c r="I20" i="66"/>
  <c r="I14" i="67"/>
  <c r="G16" i="68"/>
  <c r="I16" i="68"/>
  <c r="J26" i="63"/>
  <c r="H23" i="63"/>
  <c r="H27" i="63"/>
  <c r="H28" i="42"/>
  <c r="I16" i="42"/>
  <c r="G16" i="42"/>
  <c r="G20" i="42"/>
  <c r="S18" i="67"/>
  <c r="H25" i="66"/>
  <c r="T18" i="63"/>
  <c r="T24" i="42"/>
  <c r="H13" i="67"/>
  <c r="J28" i="66"/>
  <c r="T26" i="67"/>
  <c r="T22" i="67"/>
  <c r="Q21" i="66"/>
  <c r="H25" i="68"/>
  <c r="R19" i="63"/>
  <c r="R28" i="63"/>
  <c r="Q25" i="66"/>
  <c r="R12" i="68"/>
  <c r="I21" i="67"/>
  <c r="J25" i="66"/>
  <c r="R20" i="42"/>
  <c r="T13" i="66"/>
  <c r="S14" i="67"/>
  <c r="J12" i="42"/>
  <c r="G23" i="67"/>
  <c r="G27" i="42"/>
  <c r="W27" i="42"/>
  <c r="G22" i="68"/>
  <c r="R27" i="67"/>
  <c r="G18" i="63"/>
  <c r="W18" i="63"/>
  <c r="S20" i="63"/>
  <c r="J15" i="63"/>
  <c r="S14" i="63"/>
  <c r="H21" i="42"/>
  <c r="S11" i="66"/>
  <c r="Q14" i="66"/>
  <c r="R23" i="67"/>
  <c r="H18" i="68"/>
  <c r="S19" i="66"/>
  <c r="T20" i="42"/>
  <c r="G18" i="68"/>
  <c r="S18" i="66"/>
  <c r="R18" i="67"/>
  <c r="T26" i="66"/>
  <c r="I27" i="66"/>
  <c r="T22" i="42"/>
  <c r="T19" i="42"/>
  <c r="S15" i="68"/>
  <c r="H27" i="42"/>
  <c r="R23" i="63"/>
  <c r="S27" i="68"/>
  <c r="Q24" i="42"/>
  <c r="S22" i="66"/>
  <c r="W25" i="68"/>
  <c r="G25" i="68"/>
  <c r="W17" i="68"/>
  <c r="G17" i="68"/>
  <c r="Q15" i="68"/>
  <c r="Q21" i="68"/>
  <c r="R21" i="66"/>
  <c r="Q14" i="63"/>
  <c r="I21" i="68"/>
  <c r="G17" i="66"/>
  <c r="G14" i="67"/>
  <c r="S18" i="68"/>
  <c r="R12" i="63"/>
  <c r="T22" i="68"/>
  <c r="T23" i="66"/>
  <c r="S21" i="66"/>
  <c r="H13" i="42"/>
  <c r="S25" i="67"/>
  <c r="J11" i="63"/>
  <c r="S13" i="67"/>
  <c r="G12" i="63"/>
  <c r="W12" i="63"/>
  <c r="G24" i="68"/>
  <c r="Q18" i="42"/>
  <c r="G25" i="67"/>
  <c r="J27" i="68"/>
  <c r="I21" i="42"/>
  <c r="H13" i="68"/>
  <c r="G22" i="66"/>
  <c r="T23" i="42"/>
  <c r="W24" i="68"/>
  <c r="I24" i="68"/>
  <c r="W13" i="42"/>
  <c r="G13" i="42"/>
  <c r="S25" i="68"/>
  <c r="S26" i="68"/>
  <c r="I27" i="68"/>
  <c r="T12" i="66"/>
  <c r="R23" i="42"/>
  <c r="I15" i="42"/>
  <c r="S11" i="68"/>
  <c r="R24" i="42"/>
  <c r="H23" i="68"/>
  <c r="W19" i="68"/>
  <c r="G19" i="68"/>
  <c r="W15" i="63"/>
  <c r="I15" i="63"/>
  <c r="Q27" i="63"/>
  <c r="I22" i="68"/>
  <c r="W22" i="68"/>
  <c r="Q12" i="63"/>
  <c r="I18" i="68"/>
  <c r="W18" i="68"/>
  <c r="R27" i="68"/>
  <c r="T15" i="68"/>
  <c r="I24" i="67"/>
  <c r="R26" i="68"/>
  <c r="I11" i="68"/>
  <c r="I22" i="67"/>
  <c r="W22" i="63"/>
  <c r="G22" i="63"/>
  <c r="T14" i="66"/>
  <c r="G15" i="67"/>
  <c r="R17" i="66"/>
  <c r="I12" i="66"/>
  <c r="E11" i="7"/>
  <c r="R18" i="66"/>
  <c r="S27" i="63"/>
  <c r="W11" i="63"/>
  <c r="I11" i="63"/>
  <c r="I15" i="67"/>
  <c r="T22" i="63"/>
  <c r="S22" i="42"/>
  <c r="S25" i="66"/>
  <c r="J27" i="42"/>
  <c r="R15" i="63"/>
  <c r="H25" i="67"/>
  <c r="H15" i="7"/>
  <c r="T18" i="42"/>
  <c r="Q22" i="63"/>
  <c r="S26" i="63"/>
  <c r="R17" i="63"/>
  <c r="I14" i="63"/>
  <c r="S25" i="63"/>
  <c r="S27" i="67"/>
  <c r="Q20" i="63"/>
  <c r="J15" i="68"/>
  <c r="J28" i="68"/>
  <c r="Q28" i="63"/>
  <c r="G23" i="68"/>
  <c r="W23" i="68"/>
  <c r="Q21" i="42"/>
  <c r="J17" i="67"/>
  <c r="G15" i="66"/>
  <c r="Q13" i="68"/>
  <c r="T13" i="63"/>
  <c r="H16" i="68"/>
  <c r="S14" i="68"/>
  <c r="I11" i="66"/>
  <c r="T11" i="42"/>
  <c r="R27" i="63"/>
  <c r="Q9" i="7"/>
  <c r="J13" i="67"/>
  <c r="Q23" i="42"/>
  <c r="I24" i="66"/>
  <c r="T27" i="63"/>
  <c r="T27" i="42"/>
  <c r="G14" i="66"/>
  <c r="H21" i="67"/>
  <c r="J18" i="66"/>
  <c r="S21" i="42"/>
  <c r="J21" i="63"/>
  <c r="R18" i="68"/>
  <c r="H28" i="63"/>
  <c r="H15" i="67"/>
  <c r="R12" i="66"/>
  <c r="T13" i="42"/>
  <c r="H22" i="66"/>
  <c r="Q15" i="63"/>
  <c r="J11" i="68"/>
  <c r="J12" i="63"/>
  <c r="Q28" i="67"/>
  <c r="Q11" i="68"/>
  <c r="I24" i="63"/>
  <c r="J18" i="63"/>
  <c r="H12" i="66"/>
  <c r="R20" i="68"/>
  <c r="W28" i="63"/>
  <c r="G28" i="63"/>
  <c r="S23" i="63"/>
  <c r="G15" i="63"/>
  <c r="R14" i="42"/>
  <c r="T12" i="68"/>
  <c r="R28" i="68"/>
  <c r="S16" i="67"/>
  <c r="H15" i="68"/>
  <c r="I26" i="42"/>
  <c r="W26" i="42"/>
  <c r="T17" i="66"/>
  <c r="R15" i="42"/>
  <c r="R19" i="42"/>
  <c r="T15" i="66"/>
  <c r="I14" i="66"/>
  <c r="I21" i="63"/>
  <c r="W21" i="63"/>
  <c r="H19" i="68"/>
  <c r="S28" i="67"/>
  <c r="H19" i="42"/>
  <c r="S17" i="42"/>
  <c r="J27" i="63"/>
  <c r="T25" i="68"/>
  <c r="J16" i="66"/>
  <c r="J20" i="66"/>
  <c r="T19" i="66"/>
  <c r="I13" i="66"/>
  <c r="R16" i="63"/>
  <c r="R25" i="42"/>
  <c r="S24" i="67"/>
  <c r="R15" i="66"/>
  <c r="I19" i="42"/>
  <c r="J28" i="42"/>
  <c r="J22" i="68"/>
  <c r="Q15" i="67"/>
  <c r="G24" i="63"/>
  <c r="W24" i="63"/>
  <c r="R13" i="67"/>
  <c r="R26" i="42"/>
  <c r="I24" i="42"/>
  <c r="W24" i="42"/>
  <c r="G27" i="68"/>
  <c r="W27" i="68"/>
  <c r="T13" i="68"/>
  <c r="J24" i="68"/>
  <c r="H11" i="63"/>
  <c r="H14" i="68"/>
  <c r="T11" i="66"/>
  <c r="G13" i="63"/>
  <c r="J24" i="67"/>
  <c r="H15" i="66"/>
  <c r="R23" i="66"/>
  <c r="G27" i="63"/>
  <c r="H18" i="42"/>
  <c r="G20" i="66"/>
  <c r="T12" i="42"/>
  <c r="J13" i="66"/>
  <c r="Q23" i="63"/>
  <c r="I18" i="66"/>
  <c r="S24" i="63"/>
  <c r="H24" i="66"/>
  <c r="R11" i="67"/>
  <c r="G11" i="67"/>
  <c r="Q24" i="66"/>
  <c r="S19" i="68"/>
  <c r="S26" i="42"/>
  <c r="J12" i="67"/>
  <c r="J11" i="66"/>
  <c r="Q16" i="67"/>
  <c r="J14" i="68"/>
  <c r="G23" i="63"/>
  <c r="H12" i="68"/>
  <c r="Q19" i="67"/>
  <c r="S15" i="63"/>
  <c r="I11" i="67"/>
  <c r="W21" i="42"/>
  <c r="G21" i="42"/>
  <c r="J26" i="68"/>
  <c r="H11" i="42"/>
  <c r="G11" i="42"/>
  <c r="W11" i="42"/>
  <c r="S16" i="66"/>
  <c r="S16" i="42"/>
  <c r="Q25" i="68"/>
  <c r="J28" i="67"/>
  <c r="I13" i="67"/>
  <c r="W25" i="42"/>
  <c r="G25" i="42"/>
  <c r="Q12" i="42"/>
  <c r="Q25" i="63"/>
  <c r="G20" i="63"/>
  <c r="W20" i="63"/>
  <c r="E7" i="7"/>
  <c r="H12" i="67"/>
  <c r="T14" i="68"/>
  <c r="S12" i="67"/>
  <c r="J21" i="68"/>
  <c r="J17" i="63"/>
  <c r="S12" i="66"/>
  <c r="I17" i="66"/>
  <c r="H18" i="67"/>
  <c r="H20" i="68"/>
  <c r="G18" i="67"/>
  <c r="W28" i="42"/>
  <c r="I28" i="42"/>
  <c r="Q26" i="67"/>
  <c r="T23" i="68"/>
  <c r="R28" i="67"/>
  <c r="S20" i="68"/>
  <c r="Q11" i="66"/>
  <c r="R24" i="67"/>
  <c r="Q20" i="67"/>
  <c r="G23" i="66"/>
  <c r="G26" i="68"/>
  <c r="I26" i="66"/>
  <c r="S22" i="67"/>
  <c r="G28" i="66"/>
  <c r="T28" i="42"/>
  <c r="S19" i="63"/>
  <c r="H19" i="63"/>
  <c r="S17" i="63"/>
  <c r="H22" i="67"/>
  <c r="S17" i="67"/>
  <c r="T26" i="42"/>
  <c r="S23" i="68"/>
  <c r="T19" i="68"/>
  <c r="T25" i="63"/>
  <c r="R18" i="63"/>
  <c r="S13" i="66"/>
  <c r="I23" i="66"/>
  <c r="S15" i="42"/>
  <c r="H27" i="67"/>
  <c r="G27" i="67"/>
  <c r="T19" i="63"/>
  <c r="R20" i="66"/>
  <c r="T16" i="67"/>
  <c r="R22" i="63"/>
  <c r="G13" i="66"/>
  <c r="S15" i="66"/>
  <c r="Q23" i="67"/>
  <c r="T17" i="42"/>
  <c r="T21" i="63"/>
  <c r="T27" i="68"/>
  <c r="H12" i="7"/>
  <c r="T24" i="67"/>
  <c r="J27" i="67"/>
  <c r="J15" i="42"/>
  <c r="H25" i="42"/>
  <c r="Q16" i="42"/>
  <c r="Q14" i="67"/>
  <c r="S21" i="63"/>
  <c r="Q17" i="66"/>
  <c r="R13" i="63"/>
  <c r="Q24" i="68"/>
  <c r="R20" i="63"/>
  <c r="G22" i="42"/>
  <c r="G15" i="42"/>
  <c r="W15" i="42"/>
  <c r="H24" i="67"/>
  <c r="T12" i="63"/>
  <c r="J12" i="66"/>
  <c r="H11" i="68"/>
  <c r="J17" i="42"/>
  <c r="Q13" i="63"/>
  <c r="S15" i="67"/>
  <c r="J22" i="67"/>
  <c r="Q26" i="63"/>
  <c r="H21" i="68"/>
  <c r="H20" i="67"/>
  <c r="G28" i="67"/>
  <c r="R17" i="42"/>
  <c r="H11" i="67"/>
  <c r="T26" i="63"/>
  <c r="H12" i="63"/>
  <c r="J14" i="63"/>
  <c r="Q28" i="66"/>
  <c r="Q13" i="67"/>
  <c r="H24" i="42"/>
  <c r="S17" i="68"/>
  <c r="R14" i="67"/>
  <c r="T15" i="63"/>
  <c r="J16" i="67"/>
  <c r="G16" i="67"/>
  <c r="I16" i="67"/>
  <c r="I20" i="67"/>
  <c r="G28" i="42"/>
  <c r="S23" i="66"/>
  <c r="S11" i="67"/>
  <c r="T18" i="68"/>
  <c r="W11" i="68"/>
  <c r="G11" i="68"/>
  <c r="S23" i="42"/>
  <c r="T18" i="66"/>
  <c r="I12" i="63"/>
  <c r="T21" i="66"/>
  <c r="S25" i="42"/>
  <c r="T17" i="68"/>
  <c r="R11" i="68"/>
  <c r="T21" i="68"/>
  <c r="H13" i="66"/>
  <c r="H19" i="66"/>
  <c r="Q20" i="68"/>
  <c r="Q19" i="42"/>
  <c r="E10" i="7"/>
  <c r="J26" i="66"/>
  <c r="S24" i="68"/>
  <c r="G5" i="7"/>
  <c r="F5" i="7"/>
  <c r="F11" i="7"/>
  <c r="G11" i="7"/>
  <c r="F4" i="7"/>
  <c r="G10" i="7"/>
  <c r="F6" i="7"/>
  <c r="G9" i="7"/>
  <c r="F9" i="7"/>
  <c r="G8" i="7"/>
  <c r="F7" i="7"/>
  <c r="G7" i="7"/>
  <c r="G4" i="7"/>
  <c r="G6" i="7"/>
  <c r="F10" i="7"/>
  <c r="F8" i="7"/>
  <c r="H8" i="7" l="1"/>
  <c r="H10" i="7"/>
  <c r="E9" i="40"/>
  <c r="E8" i="40"/>
  <c r="E15" i="40"/>
  <c r="E4" i="40"/>
  <c r="E18" i="40"/>
  <c r="E17" i="40"/>
  <c r="E13" i="40"/>
  <c r="E12" i="40"/>
  <c r="E5" i="40"/>
  <c r="E19" i="40"/>
  <c r="E6" i="40"/>
  <c r="E7" i="40"/>
  <c r="E14" i="40"/>
  <c r="E11" i="40"/>
  <c r="E10" i="40"/>
  <c r="E16" i="40"/>
  <c r="H7" i="7"/>
  <c r="H9" i="7"/>
  <c r="H6" i="7"/>
  <c r="E4" i="39"/>
  <c r="E11" i="39"/>
  <c r="E12" i="39"/>
  <c r="E7" i="39"/>
  <c r="H4" i="7"/>
  <c r="E10" i="39"/>
  <c r="E5" i="39"/>
  <c r="E9" i="39"/>
  <c r="E6" i="39"/>
  <c r="E8" i="39"/>
  <c r="H11" i="7"/>
  <c r="H5" i="7"/>
  <c r="G29" i="68"/>
  <c r="Q29" i="68"/>
  <c r="I29" i="66"/>
  <c r="I29" i="68"/>
  <c r="Q29" i="42"/>
  <c r="Q29" i="67"/>
  <c r="S29" i="63"/>
  <c r="G29" i="63"/>
  <c r="Q29" i="63"/>
  <c r="I29" i="42"/>
  <c r="G29" i="66"/>
  <c r="Q29" i="66"/>
  <c r="I29" i="67"/>
  <c r="G29" i="42"/>
  <c r="S29" i="67"/>
  <c r="G29" i="67"/>
  <c r="I29" i="63"/>
  <c r="S29" i="68"/>
  <c r="S29" i="66"/>
  <c r="S29" i="42"/>
  <c r="L8" i="7"/>
  <c r="M6" i="7"/>
  <c r="M4" i="7"/>
  <c r="L7" i="7"/>
  <c r="M8" i="7"/>
  <c r="M7" i="7"/>
  <c r="L6" i="7"/>
  <c r="L5" i="7"/>
  <c r="M5" i="7"/>
  <c r="L4" i="7"/>
  <c r="N5" i="7" l="1"/>
  <c r="N7" i="7"/>
  <c r="N8" i="7"/>
  <c r="N4" i="7"/>
  <c r="N6" i="7"/>
  <c r="C11" i="39"/>
  <c r="D11" i="39"/>
  <c r="D6" i="39"/>
  <c r="C6" i="39"/>
  <c r="C12" i="39"/>
  <c r="D12" i="39"/>
  <c r="C4" i="40"/>
  <c r="D4" i="40"/>
  <c r="D5" i="39"/>
  <c r="C5" i="39"/>
  <c r="D4" i="39"/>
  <c r="C4" i="39"/>
  <c r="D11" i="40"/>
  <c r="C11" i="40"/>
  <c r="D12" i="40"/>
  <c r="C12" i="40"/>
  <c r="C8" i="40"/>
  <c r="D8" i="40"/>
  <c r="D5" i="40"/>
  <c r="C5" i="40"/>
  <c r="C10" i="39"/>
  <c r="D10" i="39"/>
  <c r="D9" i="40"/>
  <c r="C9" i="40"/>
  <c r="D10" i="40"/>
  <c r="C10" i="40"/>
  <c r="E16" i="6"/>
  <c r="E10" i="6"/>
  <c r="E14" i="6"/>
  <c r="E6" i="6"/>
  <c r="E11" i="6"/>
  <c r="E19" i="6"/>
  <c r="E15" i="6"/>
  <c r="E12" i="6"/>
  <c r="E9" i="6"/>
  <c r="E18" i="6"/>
  <c r="E5" i="6"/>
  <c r="E8" i="6"/>
  <c r="E7" i="6"/>
  <c r="E4" i="6"/>
  <c r="E17" i="6"/>
  <c r="E13" i="6"/>
  <c r="C7" i="40"/>
  <c r="D7" i="40"/>
  <c r="C9" i="39"/>
  <c r="D9" i="39"/>
  <c r="C8" i="39"/>
  <c r="D8" i="39"/>
  <c r="D7" i="39"/>
  <c r="C7" i="39"/>
  <c r="D6" i="40"/>
  <c r="C6" i="40"/>
  <c r="O4" i="7"/>
  <c r="P7" i="7"/>
  <c r="O7" i="7"/>
  <c r="O6" i="7"/>
  <c r="P6" i="7"/>
  <c r="P5" i="7"/>
  <c r="P8" i="7"/>
  <c r="O8" i="7"/>
  <c r="O5" i="7"/>
  <c r="P4" i="7"/>
  <c r="B7" i="40" l="1"/>
  <c r="B4" i="40"/>
  <c r="B11" i="39"/>
  <c r="B12" i="39" s="1"/>
  <c r="J7" i="40"/>
  <c r="J11" i="40"/>
  <c r="J6" i="40"/>
  <c r="J10" i="40"/>
  <c r="J8" i="40"/>
  <c r="J4" i="40"/>
  <c r="J5" i="40"/>
  <c r="J9" i="40"/>
  <c r="Q5" i="7"/>
  <c r="Q8" i="7"/>
  <c r="Q6" i="7"/>
  <c r="Q7" i="7"/>
  <c r="Q4" i="7"/>
  <c r="J5" i="39"/>
  <c r="J11" i="39"/>
  <c r="J7" i="39"/>
  <c r="J6" i="39"/>
  <c r="J8" i="39"/>
  <c r="J4" i="39"/>
  <c r="J10" i="39"/>
  <c r="J9" i="39"/>
  <c r="D7" i="6"/>
  <c r="C7" i="6"/>
  <c r="C5" i="6"/>
  <c r="D5" i="6"/>
  <c r="C6" i="6"/>
  <c r="D6" i="6"/>
  <c r="B8" i="40"/>
  <c r="B9" i="40" s="1"/>
  <c r="B10" i="40" s="1"/>
  <c r="B11" i="40" s="1"/>
  <c r="B12" i="40" s="1"/>
  <c r="C8" i="6"/>
  <c r="D8" i="6"/>
  <c r="B5" i="40"/>
  <c r="B6" i="40" s="1"/>
  <c r="C9" i="6"/>
  <c r="D9" i="6"/>
  <c r="B4" i="39"/>
  <c r="B5" i="39" s="1"/>
  <c r="B6" i="39" s="1"/>
  <c r="B7" i="39" s="1"/>
  <c r="B8" i="39" s="1"/>
  <c r="B9" i="39" s="1"/>
  <c r="B10" i="39" s="1"/>
  <c r="D11" i="6"/>
  <c r="C11" i="6"/>
  <c r="C4" i="6"/>
  <c r="D4" i="6"/>
  <c r="C12" i="6"/>
  <c r="D12" i="6"/>
  <c r="C10" i="6"/>
  <c r="D10" i="6"/>
  <c r="B4" i="6" l="1"/>
  <c r="B7" i="6"/>
  <c r="B8" i="6" s="1"/>
  <c r="H8" i="40"/>
  <c r="I8" i="40"/>
  <c r="H8" i="39"/>
  <c r="I8" i="39"/>
  <c r="I4" i="40"/>
  <c r="H4" i="40"/>
  <c r="H7" i="39"/>
  <c r="I7" i="39"/>
  <c r="I6" i="40"/>
  <c r="H6" i="40"/>
  <c r="I5" i="39"/>
  <c r="H5" i="39"/>
  <c r="I6" i="39"/>
  <c r="H6" i="39"/>
  <c r="B9" i="6"/>
  <c r="B10" i="6" s="1"/>
  <c r="B11" i="6" s="1"/>
  <c r="B12" i="6" s="1"/>
  <c r="B5" i="6"/>
  <c r="B6" i="6" s="1"/>
  <c r="I4" i="39"/>
  <c r="H4" i="39"/>
  <c r="J8" i="6"/>
  <c r="J4" i="6"/>
  <c r="J6" i="6"/>
  <c r="J7" i="6"/>
  <c r="J5" i="6"/>
  <c r="H5" i="40"/>
  <c r="I5" i="40"/>
  <c r="H7" i="40"/>
  <c r="I7" i="40"/>
  <c r="G4" i="39" l="1"/>
  <c r="G5" i="39"/>
  <c r="G6" i="39" s="1"/>
  <c r="G7" i="40"/>
  <c r="G8" i="40" s="1"/>
  <c r="G7" i="39"/>
  <c r="G8" i="39" s="1"/>
  <c r="G4" i="40"/>
  <c r="H5" i="6"/>
  <c r="I5" i="6"/>
  <c r="G5" i="40"/>
  <c r="G6" i="40" s="1"/>
  <c r="I8" i="6"/>
  <c r="H8" i="6"/>
  <c r="I7" i="6"/>
  <c r="H7" i="6"/>
  <c r="I6" i="6"/>
  <c r="H6" i="6"/>
  <c r="I4" i="6"/>
  <c r="H4" i="6"/>
  <c r="G4" i="6" l="1"/>
  <c r="G5" i="6"/>
  <c r="G6" i="6" s="1"/>
  <c r="G7" i="6" s="1"/>
  <c r="G8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<sst xmlns="http://schemas.openxmlformats.org/spreadsheetml/2006/main" count="998" uniqueCount="155">
  <si>
    <t>Out</t>
  </si>
  <si>
    <t>In</t>
  </si>
  <si>
    <t>Total</t>
  </si>
  <si>
    <t>Yards</t>
  </si>
  <si>
    <t>Par</t>
  </si>
  <si>
    <t>SI</t>
  </si>
  <si>
    <t>SSS</t>
  </si>
  <si>
    <t>Neil</t>
  </si>
  <si>
    <t>Steve</t>
  </si>
  <si>
    <t>Tom</t>
  </si>
  <si>
    <t>Dermot</t>
  </si>
  <si>
    <t>PlayerID</t>
  </si>
  <si>
    <t>Handicap</t>
  </si>
  <si>
    <t>Score</t>
  </si>
  <si>
    <t>Individual Standings</t>
  </si>
  <si>
    <t>Name</t>
  </si>
  <si>
    <t>Position</t>
  </si>
  <si>
    <t>Pairs Standings</t>
  </si>
  <si>
    <t>Pair</t>
  </si>
  <si>
    <t>Team</t>
  </si>
  <si>
    <t>Player</t>
  </si>
  <si>
    <t>Day #1 Score</t>
  </si>
  <si>
    <t>Day #2 Score</t>
  </si>
  <si>
    <t>Hole</t>
  </si>
  <si>
    <t>Day #1</t>
  </si>
  <si>
    <t>Day #2</t>
  </si>
  <si>
    <t>Shots</t>
  </si>
  <si>
    <t>Grand Total</t>
  </si>
  <si>
    <t>Player #1</t>
  </si>
  <si>
    <t>Player #2</t>
  </si>
  <si>
    <t>Team Score</t>
  </si>
  <si>
    <t>Individual</t>
  </si>
  <si>
    <t>PairID</t>
  </si>
  <si>
    <t>Rich B</t>
  </si>
  <si>
    <t>Pairs</t>
  </si>
  <si>
    <t>Weighted</t>
  </si>
  <si>
    <t>D1 Weight</t>
  </si>
  <si>
    <t>D2 Weight</t>
  </si>
  <si>
    <t>Tot Weight</t>
  </si>
  <si>
    <t>Static Position</t>
  </si>
  <si>
    <t>Uncapped</t>
  </si>
  <si>
    <t>Stableford</t>
  </si>
  <si>
    <t>Aggregate</t>
  </si>
  <si>
    <t>Betterball</t>
  </si>
  <si>
    <t>Shots Given</t>
  </si>
  <si>
    <t>Net</t>
  </si>
  <si>
    <t>Betterball (Uncapped)</t>
  </si>
  <si>
    <t>Aggregate (Uncapped)</t>
  </si>
  <si>
    <t>Paul</t>
  </si>
  <si>
    <t>Effective Handicap</t>
  </si>
  <si>
    <t>Par 3</t>
  </si>
  <si>
    <t>Par 4</t>
  </si>
  <si>
    <t>Par 5</t>
  </si>
  <si>
    <t>Day #3</t>
  </si>
  <si>
    <t>Player #1 (Front 9)</t>
  </si>
  <si>
    <t>Player #2 (Back 9)</t>
  </si>
  <si>
    <t>Player (List Value)</t>
  </si>
  <si>
    <t>Left Hand Team</t>
  </si>
  <si>
    <t>Right Hand Team</t>
  </si>
  <si>
    <t>Pink Ball Competition</t>
  </si>
  <si>
    <t>Pink Ball</t>
  </si>
  <si>
    <t>Hole #1 Score</t>
  </si>
  <si>
    <t>Hole #2 Score</t>
  </si>
  <si>
    <t>Hole #3 Score</t>
  </si>
  <si>
    <t>Hole #4 Score</t>
  </si>
  <si>
    <t>Hole #5 Score</t>
  </si>
  <si>
    <t>Hole #6 Score</t>
  </si>
  <si>
    <t>Hole #7 Score</t>
  </si>
  <si>
    <t>Hole #8 Score</t>
  </si>
  <si>
    <t>Hole #9 Score</t>
  </si>
  <si>
    <t>Hole #10 Score</t>
  </si>
  <si>
    <t>Hole #11 Score</t>
  </si>
  <si>
    <t>Hole #12 Score</t>
  </si>
  <si>
    <t>Hole #13 Score</t>
  </si>
  <si>
    <t>Hole #14 Score</t>
  </si>
  <si>
    <t>Hole #15 Score</t>
  </si>
  <si>
    <t>Hole #16 Score</t>
  </si>
  <si>
    <t>Hole #17 Score</t>
  </si>
  <si>
    <t>Hole #18 Score</t>
  </si>
  <si>
    <t>Lost on Hole #1</t>
  </si>
  <si>
    <t>Lost on Hole #2</t>
  </si>
  <si>
    <t>Lost on Hole #3</t>
  </si>
  <si>
    <t>Lost on Hole #4</t>
  </si>
  <si>
    <t>Lost on Hole #5</t>
  </si>
  <si>
    <t>Lost on Hole #6</t>
  </si>
  <si>
    <t>Lost on Hole #7</t>
  </si>
  <si>
    <t>Lost on Hole #8</t>
  </si>
  <si>
    <t>Lost on Hole #9</t>
  </si>
  <si>
    <t>Lost on Hole #10</t>
  </si>
  <si>
    <t>Lost on Hole #11</t>
  </si>
  <si>
    <t>Lost on Hole #12</t>
  </si>
  <si>
    <t>Lost on Hole #13</t>
  </si>
  <si>
    <t>Lost on Hole #14</t>
  </si>
  <si>
    <t>Lost on Hole #15</t>
  </si>
  <si>
    <t>Lost on Hole #16</t>
  </si>
  <si>
    <t>Lost on Hole #17</t>
  </si>
  <si>
    <t>Lost on Hole #18</t>
  </si>
  <si>
    <t>Made It Home</t>
  </si>
  <si>
    <t>Total Score</t>
  </si>
  <si>
    <t>HoleValue</t>
  </si>
  <si>
    <t>Pink Ball First Hole</t>
  </si>
  <si>
    <t>Player Playing First Hole</t>
  </si>
  <si>
    <t>Ball Lost</t>
  </si>
  <si>
    <t>Justin's Roses</t>
  </si>
  <si>
    <t>Ricky's Flowers</t>
  </si>
  <si>
    <t>Joel</t>
  </si>
  <si>
    <t>New Eltham Nadgers</t>
  </si>
  <si>
    <t>The Green Jackets</t>
  </si>
  <si>
    <t>Jeff</t>
  </si>
  <si>
    <t>Jacob Marley</t>
  </si>
  <si>
    <t>N/A</t>
  </si>
  <si>
    <t>Hcap Shots</t>
  </si>
  <si>
    <t>D1 Par</t>
  </si>
  <si>
    <t>Paddy</t>
  </si>
  <si>
    <t>Dunston Hall</t>
  </si>
  <si>
    <t>Democrat</t>
  </si>
  <si>
    <t>Republican</t>
  </si>
  <si>
    <t>Russian</t>
  </si>
  <si>
    <t>Points</t>
  </si>
  <si>
    <t>Name TBC #2</t>
  </si>
  <si>
    <t>Name TBC #1</t>
  </si>
  <si>
    <t>The Dulverton Dichkeads</t>
  </si>
  <si>
    <t>Result</t>
  </si>
  <si>
    <t>Scores</t>
  </si>
  <si>
    <t>Captain's Cup Points</t>
  </si>
  <si>
    <t>Democrats</t>
  </si>
  <si>
    <t>Republicans</t>
  </si>
  <si>
    <t>Russians</t>
  </si>
  <si>
    <t>Holes Won</t>
  </si>
  <si>
    <t>Day #2 Results</t>
  </si>
  <si>
    <t>Day #1 Results</t>
  </si>
  <si>
    <t>Final Results</t>
  </si>
  <si>
    <t># of 1st</t>
  </si>
  <si>
    <t># of 2nd</t>
  </si>
  <si>
    <t># of 3rd</t>
  </si>
  <si>
    <t># 1st/2nd/3rd</t>
  </si>
  <si>
    <t>Team #1</t>
  </si>
  <si>
    <t>Team #2</t>
  </si>
  <si>
    <t>Team #3</t>
  </si>
  <si>
    <t xml:space="preserve"> </t>
  </si>
  <si>
    <t>Hole #</t>
  </si>
  <si>
    <t>Average Stableford</t>
  </si>
  <si>
    <t>Effective SI</t>
  </si>
  <si>
    <t>Net Score</t>
  </si>
  <si>
    <t>Net Score to Par</t>
  </si>
  <si>
    <t>Rank</t>
  </si>
  <si>
    <t>Our SI</t>
  </si>
  <si>
    <t>SI Error</t>
  </si>
  <si>
    <t>Average Net Score Above Par</t>
  </si>
  <si>
    <t>Course SI</t>
  </si>
  <si>
    <t>Overall Rank</t>
  </si>
  <si>
    <t>Hole Analysis (Net)</t>
  </si>
  <si>
    <t>Hole Analysis (Gross)</t>
  </si>
  <si>
    <t>Score to Par</t>
  </si>
  <si>
    <t>Average Score Above Par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</si>
</sst>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Hole #&quot;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8"/>
      <name val="Calibri"/>
      <family val="2"/>
      <scheme val="minor"/>
    </font>
    <font>
      <sz val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2">
    <xf numFmtId="0" fontId="0" fillId="0" borderId="0" xfId="0"/>
    <xf numFmtId="0" fontId="0" fillId="0" borderId="0" xfId="0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 vertical="center"/>
    </xf>
    <xf numFmtId="0" fontId="0" fillId="0" borderId="0" xfId="0" applyProtection="1"/>
    <xf numFmtId="0" fontId="0" fillId="0" borderId="0" xfId="0" applyAlignment="1" applyProtection="1">
      <alignment horizontal="center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15" xfId="0" applyBorder="1" applyAlignment="1" applyProtection="1">
      <alignment vertical="center"/>
    </xf>
    <xf numFmtId="0" fontId="1" fillId="3" borderId="4" xfId="0" applyFont="1" applyFill="1" applyBorder="1" applyAlignment="1" applyProtection="1">
      <alignment vertical="center"/>
    </xf>
    <xf numFmtId="0" fontId="1" fillId="3" borderId="6" xfId="0" applyFont="1" applyFill="1" applyBorder="1" applyAlignment="1" applyProtection="1">
      <alignment vertical="center"/>
    </xf>
    <xf numFmtId="0" fontId="0" fillId="3" borderId="3" xfId="0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0" fillId="3" borderId="7" xfId="0" applyFill="1" applyBorder="1" applyAlignment="1" applyProtection="1">
      <alignment horizontal="center" vertical="center"/>
    </xf>
    <xf numFmtId="0" fontId="0" fillId="3" borderId="8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3" borderId="2" xfId="0" applyFill="1" applyBorder="1" applyAlignment="1" applyProtection="1">
      <alignment horizontal="center" vertical="center"/>
    </xf>
    <xf numFmtId="0" fontId="1" fillId="0" borderId="13" xfId="0" applyFont="1" applyFill="1" applyBorder="1" applyAlignment="1" applyProtection="1">
      <alignment vertical="center"/>
    </xf>
    <xf numFmtId="0" fontId="0" fillId="0" borderId="10" xfId="0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vertical="center"/>
    </xf>
    <xf numFmtId="0" fontId="1" fillId="0" borderId="11" xfId="0" applyFont="1" applyFill="1" applyBorder="1" applyAlignment="1" applyProtection="1">
      <alignment vertical="center"/>
    </xf>
    <xf numFmtId="0" fontId="1" fillId="0" borderId="4" xfId="0" applyFont="1" applyFill="1" applyBorder="1" applyAlignment="1" applyProtection="1">
      <alignment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3" borderId="0" xfId="0" applyFont="1" applyFill="1" applyAlignment="1" applyProtection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/>
    </xf>
    <xf numFmtId="0" fontId="0" fillId="2" borderId="0" xfId="0" applyFill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</xf>
    <xf numFmtId="0" fontId="1" fillId="3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1" fillId="4" borderId="0" xfId="0" applyFont="1" applyFill="1" applyAlignment="1">
      <alignment horizontal="center"/>
    </xf>
    <xf numFmtId="0" fontId="0" fillId="0" borderId="0" xfId="0" applyBorder="1" applyAlignment="1" applyProtection="1">
      <alignment vertical="center"/>
    </xf>
    <xf numFmtId="0" fontId="1" fillId="0" borderId="0" xfId="0" applyFont="1" applyFill="1" applyAlignment="1" applyProtection="1">
      <alignment horizontal="center" vertical="center" wrapText="1"/>
    </xf>
    <xf numFmtId="0" fontId="1" fillId="8" borderId="0" xfId="0" applyFont="1" applyFill="1" applyAlignment="1">
      <alignment horizontal="center"/>
    </xf>
    <xf numFmtId="0" fontId="0" fillId="3" borderId="0" xfId="0" applyFill="1"/>
    <xf numFmtId="0" fontId="0" fillId="2" borderId="0" xfId="0" applyFill="1" applyAlignment="1" applyProtection="1">
      <alignment vertical="center"/>
    </xf>
    <xf numFmtId="0" fontId="0" fillId="2" borderId="0" xfId="0" applyFill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1" fillId="8" borderId="0" xfId="0" applyFont="1" applyFill="1" applyAlignment="1"/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Protection="1"/>
    <xf numFmtId="0" fontId="0" fillId="4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/>
    <xf numFmtId="0" fontId="1" fillId="8" borderId="0" xfId="0" applyFont="1" applyFill="1"/>
    <xf numFmtId="0" fontId="1" fillId="0" borderId="5" xfId="0" applyFont="1" applyFill="1" applyBorder="1" applyAlignment="1" applyProtection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/>
      <protection locked="0"/>
    </xf>
    <xf numFmtId="0" fontId="1" fillId="3" borderId="0" xfId="0" applyFont="1" applyFill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0" borderId="0" xfId="0" applyAlignment="1" applyProtection="1"/>
    <xf numFmtId="0" fontId="1" fillId="3" borderId="15" xfId="0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9" xfId="0" applyFont="1" applyFill="1" applyBorder="1" applyAlignment="1" applyProtection="1">
      <alignment horizontal="center"/>
    </xf>
    <xf numFmtId="0" fontId="0" fillId="0" borderId="15" xfId="0" applyBorder="1" applyProtection="1"/>
    <xf numFmtId="0" fontId="0" fillId="0" borderId="0" xfId="0" applyBorder="1" applyProtection="1"/>
    <xf numFmtId="0" fontId="0" fillId="0" borderId="9" xfId="0" applyBorder="1" applyProtection="1"/>
    <xf numFmtId="0" fontId="1" fillId="3" borderId="15" xfId="0" applyFont="1" applyFill="1" applyBorder="1" applyProtection="1"/>
    <xf numFmtId="0" fontId="1" fillId="3" borderId="0" xfId="0" applyFont="1" applyFill="1" applyBorder="1" applyProtection="1"/>
    <xf numFmtId="0" fontId="1" fillId="0" borderId="9" xfId="0" applyFont="1" applyFill="1" applyBorder="1" applyProtection="1"/>
    <xf numFmtId="0" fontId="1" fillId="2" borderId="15" xfId="0" applyFont="1" applyFill="1" applyBorder="1" applyProtection="1"/>
    <xf numFmtId="0" fontId="1" fillId="2" borderId="0" xfId="0" applyFont="1" applyFill="1" applyBorder="1" applyProtection="1"/>
    <xf numFmtId="0" fontId="1" fillId="2" borderId="6" xfId="0" applyFont="1" applyFill="1" applyBorder="1" applyProtection="1"/>
    <xf numFmtId="0" fontId="1" fillId="2" borderId="7" xfId="0" applyFont="1" applyFill="1" applyBorder="1" applyProtection="1"/>
    <xf numFmtId="0" fontId="1" fillId="0" borderId="8" xfId="0" applyFont="1" applyFill="1" applyBorder="1" applyProtection="1"/>
    <xf numFmtId="0" fontId="1" fillId="0" borderId="0" xfId="0" applyFont="1" applyFill="1" applyBorder="1" applyProtection="1"/>
    <xf numFmtId="0" fontId="1" fillId="0" borderId="7" xfId="0" applyFont="1" applyFill="1" applyBorder="1" applyProtection="1"/>
    <xf numFmtId="0" fontId="0" fillId="2" borderId="15" xfId="0" applyFill="1" applyBorder="1" applyProtection="1"/>
    <xf numFmtId="0" fontId="0" fillId="2" borderId="0" xfId="0" applyFill="1" applyBorder="1" applyProtection="1"/>
    <xf numFmtId="0" fontId="0" fillId="11" borderId="0" xfId="0" applyFill="1" applyProtection="1"/>
    <xf numFmtId="0" fontId="0" fillId="12" borderId="0" xfId="0" applyFill="1" applyProtection="1"/>
    <xf numFmtId="0" fontId="0" fillId="11" borderId="0" xfId="0" applyFill="1" applyAlignment="1" applyProtection="1">
      <alignment horizontal="right"/>
    </xf>
    <xf numFmtId="0" fontId="0" fillId="12" borderId="0" xfId="0" applyFill="1" applyAlignment="1" applyProtection="1">
      <alignment horizontal="right"/>
    </xf>
    <xf numFmtId="0" fontId="0" fillId="0" borderId="0" xfId="0" applyAlignment="1" applyProtection="1">
      <alignment horizontal="right"/>
    </xf>
    <xf numFmtId="164" fontId="0" fillId="0" borderId="0" xfId="0" applyNumberFormat="1" applyProtection="1"/>
    <xf numFmtId="0" fontId="0" fillId="0" borderId="0" xfId="0" applyProtection="1"/>
    <xf numFmtId="0" fontId="0" fillId="0" borderId="0" xfId="0" applyAlignment="1" applyProtection="1">
      <alignment horizontal="center"/>
    </xf>
    <xf numFmtId="0" fontId="0" fillId="0" borderId="0" xfId="0" applyAlignment="1" applyProtection="1"/>
    <xf numFmtId="0" fontId="0" fillId="0" borderId="0" xfId="0" applyAlignment="1" applyProtection="1"/>
    <xf numFmtId="0" fontId="0" fillId="11" borderId="0" xfId="0" applyFill="1" applyProtection="1"/>
    <xf numFmtId="0" fontId="0" fillId="12" borderId="0" xfId="0" applyFill="1" applyProtection="1"/>
    <xf numFmtId="0" fontId="0" fillId="0" borderId="0" xfId="0" applyProtection="1"/>
    <xf numFmtId="0" fontId="1" fillId="3" borderId="0" xfId="0" applyFont="1" applyFill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1" fillId="4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1" fontId="0" fillId="0" borderId="0" xfId="0" applyNumberFormat="1" applyAlignment="1" applyProtection="1">
      <alignment horizontal="center" vertical="center"/>
    </xf>
    <xf numFmtId="2" fontId="0" fillId="0" borderId="0" xfId="0" applyNumberFormat="1" applyAlignment="1" applyProtection="1">
      <alignment horizontal="center" vertical="center"/>
    </xf>
    <xf numFmtId="2" fontId="0" fillId="0" borderId="0" xfId="0" applyNumberFormat="1" applyFill="1" applyAlignment="1" applyProtection="1">
      <alignment horizontal="center" vertical="center"/>
    </xf>
    <xf numFmtId="1" fontId="0" fillId="0" borderId="0" xfId="0" applyNumberFormat="1" applyFill="1" applyAlignment="1" applyProtection="1">
      <alignment horizontal="center" vertical="center"/>
    </xf>
    <xf numFmtId="0" fontId="0" fillId="0" borderId="0" xfId="0" applyNumberFormat="1" applyAlignment="1" applyProtection="1">
      <alignment horizontal="center"/>
    </xf>
    <xf numFmtId="2" fontId="0" fillId="0" borderId="0" xfId="0" applyNumberFormat="1" applyAlignment="1" applyProtection="1">
      <alignment horizontal="center"/>
    </xf>
    <xf numFmtId="2" fontId="0" fillId="0" borderId="0" xfId="0" applyNumberFormat="1"/>
    <xf numFmtId="0" fontId="1" fillId="3" borderId="0" xfId="0" applyFont="1" applyFill="1" applyAlignment="1" applyProtection="1">
      <alignment horizontal="center" vertical="center" wrapText="1"/>
    </xf>
    <xf numFmtId="164" fontId="0" fillId="2" borderId="0" xfId="0" applyNumberFormat="1" applyFill="1" applyAlignment="1" applyProtection="1">
      <alignment horizontal="center"/>
    </xf>
    <xf numFmtId="0" fontId="0" fillId="2" borderId="0" xfId="0" applyNumberFormat="1" applyFill="1" applyAlignment="1" applyProtection="1">
      <alignment horizontal="center"/>
    </xf>
    <xf numFmtId="0" fontId="0" fillId="0" borderId="0" xfId="0" applyAlignment="1" applyProtection="1">
      <alignment horizontal="center" vertical="center" wrapText="1"/>
    </xf>
    <xf numFmtId="0" fontId="0" fillId="0" borderId="0" xfId="0" applyAlignment="1">
      <alignment vertical="center" wrapText="1"/>
    </xf>
    <xf numFmtId="0" fontId="1" fillId="3" borderId="0" xfId="0" applyFont="1" applyFill="1" applyAlignment="1" applyProtection="1">
      <alignment horizontal="center"/>
    </xf>
    <xf numFmtId="0" fontId="0" fillId="0" borderId="0" xfId="0" applyAlignment="1" applyProtection="1">
      <alignment horizontal="right"/>
    </xf>
    <xf numFmtId="0" fontId="0" fillId="0" borderId="0" xfId="0" applyAlignment="1" applyProtection="1">
      <alignment horizontal="center"/>
    </xf>
    <xf numFmtId="0" fontId="0" fillId="11" borderId="0" xfId="0" applyFill="1" applyAlignment="1" applyProtection="1">
      <alignment horizontal="right"/>
    </xf>
    <xf numFmtId="0" fontId="0" fillId="12" borderId="0" xfId="0" applyFill="1" applyAlignment="1" applyProtection="1">
      <alignment horizontal="right"/>
    </xf>
    <xf numFmtId="0" fontId="0" fillId="0" borderId="0" xfId="0" applyAlignment="1" applyProtection="1"/>
    <xf numFmtId="0" fontId="0" fillId="11" borderId="0" xfId="0" applyFill="1" applyProtection="1"/>
    <xf numFmtId="0" fontId="0" fillId="12" borderId="0" xfId="0" applyFill="1" applyProtection="1"/>
    <xf numFmtId="0" fontId="0" fillId="0" borderId="0" xfId="0" applyProtection="1"/>
    <xf numFmtId="0" fontId="1" fillId="10" borderId="0" xfId="0" applyFont="1" applyFill="1" applyAlignment="1">
      <alignment horizontal="center"/>
    </xf>
    <xf numFmtId="0" fontId="2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4" borderId="0" xfId="0" applyFont="1" applyFill="1" applyAlignment="1" applyProtection="1">
      <alignment horizontal="center" vertical="center" wrapText="1"/>
    </xf>
    <xf numFmtId="0" fontId="1" fillId="2" borderId="0" xfId="0" applyFont="1" applyFill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0" fillId="3" borderId="2" xfId="0" applyFill="1" applyBorder="1" applyAlignment="1" applyProtection="1">
      <alignment horizontal="center" vertical="center"/>
    </xf>
    <xf numFmtId="0" fontId="0" fillId="3" borderId="14" xfId="0" applyFill="1" applyBorder="1" applyAlignment="1" applyProtection="1">
      <alignment horizontal="center" vertical="center"/>
    </xf>
    <xf numFmtId="0" fontId="0" fillId="3" borderId="3" xfId="0" applyFill="1" applyBorder="1" applyAlignment="1" applyProtection="1">
      <alignment horizontal="center" vertical="center"/>
    </xf>
    <xf numFmtId="0" fontId="2" fillId="5" borderId="10" xfId="0" applyFont="1" applyFill="1" applyBorder="1" applyAlignment="1" applyProtection="1">
      <alignment horizontal="center" vertical="center"/>
    </xf>
    <xf numFmtId="0" fontId="2" fillId="5" borderId="11" xfId="0" applyFont="1" applyFill="1" applyBorder="1" applyAlignment="1" applyProtection="1">
      <alignment horizontal="center" vertical="center"/>
    </xf>
    <xf numFmtId="0" fontId="2" fillId="5" borderId="12" xfId="0" applyFont="1" applyFill="1" applyBorder="1" applyAlignment="1" applyProtection="1">
      <alignment horizontal="center" vertical="center"/>
    </xf>
    <xf numFmtId="0" fontId="0" fillId="3" borderId="15" xfId="0" applyFill="1" applyBorder="1" applyAlignment="1" applyProtection="1">
      <alignment horizontal="center" vertical="center"/>
    </xf>
    <xf numFmtId="0" fontId="0" fillId="3" borderId="0" xfId="0" applyFill="1" applyBorder="1" applyAlignment="1" applyProtection="1">
      <alignment horizontal="center" vertical="center"/>
    </xf>
    <xf numFmtId="0" fontId="0" fillId="2" borderId="4" xfId="0" applyFill="1" applyBorder="1" applyAlignment="1" applyProtection="1">
      <alignment horizontal="center" vertical="center"/>
    </xf>
    <xf numFmtId="0" fontId="0" fillId="2" borderId="13" xfId="0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horizontal="center" vertical="center"/>
    </xf>
    <xf numFmtId="0" fontId="0" fillId="2" borderId="8" xfId="0" applyFill="1" applyBorder="1" applyAlignment="1" applyProtection="1">
      <alignment horizontal="center" vertical="center"/>
    </xf>
    <xf numFmtId="0" fontId="0" fillId="3" borderId="9" xfId="0" applyFill="1" applyBorder="1" applyAlignment="1" applyProtection="1">
      <alignment horizontal="center" vertical="center"/>
    </xf>
    <xf numFmtId="0" fontId="0" fillId="3" borderId="14" xfId="0" applyFill="1" applyBorder="1" applyAlignment="1" applyProtection="1">
      <alignment horizontal="center" vertical="center" wrapText="1"/>
    </xf>
    <xf numFmtId="0" fontId="0" fillId="3" borderId="3" xfId="0" applyFill="1" applyBorder="1" applyAlignment="1" applyProtection="1">
      <alignment horizontal="center" vertical="center" wrapText="1"/>
    </xf>
    <xf numFmtId="0" fontId="0" fillId="3" borderId="4" xfId="0" applyFill="1" applyBorder="1" applyAlignment="1" applyProtection="1">
      <alignment horizontal="center" vertical="center"/>
    </xf>
    <xf numFmtId="0" fontId="0" fillId="3" borderId="5" xfId="0" applyFill="1" applyBorder="1" applyAlignment="1" applyProtection="1">
      <alignment horizontal="center" vertical="center"/>
    </xf>
    <xf numFmtId="0" fontId="0" fillId="3" borderId="13" xfId="0" applyFill="1" applyBorder="1" applyAlignment="1" applyProtection="1">
      <alignment horizontal="center" vertical="center"/>
    </xf>
    <xf numFmtId="0" fontId="0" fillId="2" borderId="7" xfId="0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3" borderId="1" xfId="0" applyFill="1" applyBorder="1" applyAlignment="1" applyProtection="1">
      <alignment horizontal="center" vertical="center" wrapText="1"/>
    </xf>
    <xf numFmtId="0" fontId="1" fillId="3" borderId="11" xfId="0" applyFont="1" applyFill="1" applyBorder="1" applyAlignment="1" applyProtection="1">
      <alignment vertical="center"/>
    </xf>
    <xf numFmtId="0" fontId="1" fillId="3" borderId="12" xfId="0" applyFont="1" applyFill="1" applyBorder="1" applyAlignment="1" applyProtection="1">
      <alignment vertical="center"/>
    </xf>
    <xf numFmtId="0" fontId="2" fillId="6" borderId="10" xfId="0" applyFont="1" applyFill="1" applyBorder="1" applyAlignment="1" applyProtection="1">
      <alignment horizontal="center" vertical="center"/>
    </xf>
    <xf numFmtId="0" fontId="2" fillId="6" borderId="11" xfId="0" applyFont="1" applyFill="1" applyBorder="1" applyAlignment="1" applyProtection="1">
      <alignment horizontal="center" vertical="center"/>
    </xf>
    <xf numFmtId="0" fontId="2" fillId="6" borderId="12" xfId="0" applyFont="1" applyFill="1" applyBorder="1" applyAlignment="1" applyProtection="1">
      <alignment horizontal="center" vertical="center"/>
    </xf>
    <xf numFmtId="0" fontId="3" fillId="7" borderId="10" xfId="0" applyFont="1" applyFill="1" applyBorder="1" applyAlignment="1" applyProtection="1">
      <alignment horizontal="center" vertical="center"/>
    </xf>
    <xf numFmtId="0" fontId="3" fillId="7" borderId="11" xfId="0" applyFont="1" applyFill="1" applyBorder="1" applyAlignment="1" applyProtection="1">
      <alignment horizontal="center" vertical="center"/>
    </xf>
    <xf numFmtId="0" fontId="3" fillId="7" borderId="12" xfId="0" applyFont="1" applyFill="1" applyBorder="1" applyAlignment="1" applyProtection="1">
      <alignment horizontal="center" vertical="center"/>
    </xf>
    <xf numFmtId="0" fontId="2" fillId="10" borderId="10" xfId="0" applyFont="1" applyFill="1" applyBorder="1" applyAlignment="1" applyProtection="1">
      <alignment horizontal="center" vertical="center"/>
    </xf>
    <xf numFmtId="0" fontId="2" fillId="10" borderId="11" xfId="0" applyFont="1" applyFill="1" applyBorder="1" applyAlignment="1" applyProtection="1">
      <alignment horizontal="center" vertical="center"/>
    </xf>
    <xf numFmtId="0" fontId="2" fillId="10" borderId="12" xfId="0" applyFont="1" applyFill="1" applyBorder="1" applyAlignment="1" applyProtection="1">
      <alignment horizontal="center" vertical="center"/>
    </xf>
    <xf numFmtId="0" fontId="4" fillId="9" borderId="10" xfId="0" applyFont="1" applyFill="1" applyBorder="1" applyAlignment="1" applyProtection="1">
      <alignment horizontal="center" vertical="center"/>
    </xf>
    <xf numFmtId="0" fontId="4" fillId="9" borderId="11" xfId="0" applyFont="1" applyFill="1" applyBorder="1" applyAlignment="1" applyProtection="1">
      <alignment horizontal="center" vertical="center"/>
    </xf>
    <xf numFmtId="0" fontId="4" fillId="9" borderId="12" xfId="0" applyFont="1" applyFill="1" applyBorder="1" applyAlignment="1" applyProtection="1">
      <alignment horizontal="center" vertical="center"/>
    </xf>
    <xf numFmtId="0" fontId="1" fillId="4" borderId="15" xfId="0" applyFont="1" applyFill="1" applyBorder="1" applyAlignment="1" applyProtection="1">
      <alignment horizontal="center"/>
    </xf>
    <xf numFmtId="0" fontId="1" fillId="4" borderId="0" xfId="0" applyFont="1" applyFill="1" applyBorder="1" applyAlignment="1" applyProtection="1">
      <alignment horizontal="center"/>
    </xf>
    <xf numFmtId="0" fontId="1" fillId="4" borderId="9" xfId="0" applyFont="1" applyFill="1" applyBorder="1" applyAlignment="1" applyProtection="1">
      <alignment horizontal="center"/>
    </xf>
    <xf numFmtId="0" fontId="1" fillId="8" borderId="4" xfId="0" applyFont="1" applyFill="1" applyBorder="1" applyAlignment="1" applyProtection="1">
      <alignment horizontal="center"/>
    </xf>
    <xf numFmtId="0" fontId="1" fillId="8" borderId="5" xfId="0" applyFont="1" applyFill="1" applyBorder="1" applyAlignment="1" applyProtection="1">
      <alignment horizontal="center"/>
    </xf>
    <xf numFmtId="0" fontId="1" fillId="8" borderId="13" xfId="0" applyFont="1" applyFill="1" applyBorder="1" applyAlignment="1" applyProtection="1">
      <alignment horizontal="center"/>
    </xf>
    <xf numFmtId="0" fontId="1" fillId="8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CC99"/>
      <color rgb="FFFF00FF"/>
      <color rgb="FFFF0066"/>
      <color rgb="FF00FFCC"/>
      <color rgb="FF00FF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3.emf"/><Relationship Id="rId1" Type="http://schemas.openxmlformats.org/officeDocument/2006/relationships/image" Target="../media/image4.emf"/><Relationship Id="rId4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5</xdr:row>
          <xdr:rowOff>209550</xdr:rowOff>
        </xdr:to>
        <xdr:sp macro="" textlink="">
          <xdr:nvSpPr>
            <xdr:cNvPr id="84993" name="cboPlayer1" hidden="1">
              <a:extLst>
                <a:ext uri="{63B3BB69-23CF-44E3-9099-C40C66FF867C}">
                  <a14:compatExt spid="_x0000_s84993"/>
                </a:ext>
                <a:ext uri="{FF2B5EF4-FFF2-40B4-BE49-F238E27FC236}">
                  <a16:creationId xmlns:a16="http://schemas.microsoft.com/office/drawing/2014/main" id="{00000000-0008-0000-1300-0000014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5</xdr:row>
          <xdr:rowOff>219075</xdr:rowOff>
        </xdr:from>
        <xdr:to>
          <xdr:col>8</xdr:col>
          <xdr:colOff>0</xdr:colOff>
          <xdr:row>7</xdr:row>
          <xdr:rowOff>19050</xdr:rowOff>
        </xdr:to>
        <xdr:sp macro="" textlink="">
          <xdr:nvSpPr>
            <xdr:cNvPr id="84994" name="cboPlayer2" hidden="1">
              <a:extLst>
                <a:ext uri="{63B3BB69-23CF-44E3-9099-C40C66FF867C}">
                  <a14:compatExt spid="_x0000_s84994"/>
                </a:ext>
                <a:ext uri="{FF2B5EF4-FFF2-40B4-BE49-F238E27FC236}">
                  <a16:creationId xmlns:a16="http://schemas.microsoft.com/office/drawing/2014/main" id="{00000000-0008-0000-1300-0000024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5</xdr:row>
          <xdr:rowOff>0</xdr:rowOff>
        </xdr:from>
        <xdr:to>
          <xdr:col>16</xdr:col>
          <xdr:colOff>19050</xdr:colOff>
          <xdr:row>5</xdr:row>
          <xdr:rowOff>219075</xdr:rowOff>
        </xdr:to>
        <xdr:sp macro="" textlink="">
          <xdr:nvSpPr>
            <xdr:cNvPr id="84995" name="ComboBox1" hidden="1">
              <a:extLst>
                <a:ext uri="{63B3BB69-23CF-44E3-9099-C40C66FF867C}">
                  <a14:compatExt spid="_x0000_s84995"/>
                </a:ext>
                <a:ext uri="{FF2B5EF4-FFF2-40B4-BE49-F238E27FC236}">
                  <a16:creationId xmlns:a16="http://schemas.microsoft.com/office/drawing/2014/main" id="{00000000-0008-0000-1300-0000034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6</xdr:row>
          <xdr:rowOff>0</xdr:rowOff>
        </xdr:from>
        <xdr:to>
          <xdr:col>16</xdr:col>
          <xdr:colOff>9525</xdr:colOff>
          <xdr:row>7</xdr:row>
          <xdr:rowOff>19050</xdr:rowOff>
        </xdr:to>
        <xdr:sp macro="" textlink="">
          <xdr:nvSpPr>
            <xdr:cNvPr id="84996" name="ComboBox2" hidden="1">
              <a:extLst>
                <a:ext uri="{63B3BB69-23CF-44E3-9099-C40C66FF867C}">
                  <a14:compatExt spid="_x0000_s84996"/>
                </a:ext>
                <a:ext uri="{FF2B5EF4-FFF2-40B4-BE49-F238E27FC236}">
                  <a16:creationId xmlns:a16="http://schemas.microsoft.com/office/drawing/2014/main" id="{00000000-0008-0000-1300-0000044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9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control" Target="../activeX/activeX4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>
    <tabColor theme="6" tint="-0.249977111117893"/>
  </sheetPr>
  <dimension ref="A1:J27"/>
  <sheetViews>
    <sheetView topLeftCell="B1" zoomScale="90" zoomScaleNormal="90" workbookViewId="0">
      <pane ySplit="3" topLeftCell="A4" activePane="bottomLeft" state="frozen"/>
      <selection activeCell="N5" sqref="N5"/>
      <selection pane="bottomLeft" activeCell="B1" sqref="B1:E1"/>
    </sheetView>
  </sheetViews>
  <sheetFormatPr defaultColWidth="9.140625" defaultRowHeight="15" x14ac:dyDescent="0.25"/>
  <cols>
    <col min="1" max="1" width="4" style="3" hidden="1" customWidth="1"/>
    <col min="2" max="2" width="9.140625" style="4"/>
    <col min="3" max="3" width="15.140625" style="3" bestFit="1" customWidth="1"/>
    <col min="4" max="4" width="9.140625" style="4"/>
    <col min="5" max="5" width="11.42578125" style="3" hidden="1" customWidth="1"/>
    <col min="6" max="6" width="9.140625" style="3"/>
    <col min="7" max="7" width="9.140625" style="4"/>
    <col min="8" max="8" width="25.7109375" style="3" customWidth="1"/>
    <col min="9" max="9" width="9.140625" style="4"/>
    <col min="10" max="10" width="11.42578125" style="3" hidden="1" customWidth="1"/>
    <col min="11" max="16384" width="9.140625" style="3"/>
  </cols>
  <sheetData>
    <row r="1" spans="1:10" x14ac:dyDescent="0.25">
      <c r="B1" s="122" t="s">
        <v>14</v>
      </c>
      <c r="C1" s="122"/>
      <c r="D1" s="122"/>
      <c r="E1" s="122"/>
      <c r="G1" s="122" t="s">
        <v>17</v>
      </c>
      <c r="H1" s="122"/>
      <c r="I1" s="122"/>
      <c r="J1" s="122"/>
    </row>
    <row r="3" spans="1:10" s="4" customFormat="1" x14ac:dyDescent="0.25">
      <c r="A3" s="4" t="s">
        <v>39</v>
      </c>
      <c r="B3" s="30" t="s">
        <v>16</v>
      </c>
      <c r="C3" s="30" t="s">
        <v>15</v>
      </c>
      <c r="D3" s="30" t="s">
        <v>13</v>
      </c>
      <c r="E3" s="30" t="s">
        <v>35</v>
      </c>
      <c r="G3" s="30" t="s">
        <v>16</v>
      </c>
      <c r="H3" s="30" t="s">
        <v>18</v>
      </c>
      <c r="I3" s="30" t="s">
        <v>13</v>
      </c>
      <c r="J3" s="30" t="s">
        <v>35</v>
      </c>
    </row>
    <row r="4" spans="1:10" x14ac:dyDescent="0.25">
      <c r="A4" s="3">
        <v>1</v>
      </c>
      <c r="B4" s="4" t="str">
        <f ca="1">IF(D4=D3,B3,A4&amp;IF(AND(D4=D5,D5&lt;&gt;D3,NOT(ISBLANK(D5))),"=",""))</f>
        <v>1</v>
      </c>
      <c r="C4" s="3" t="str">
        <f ca="1">INDEX(Scores!A:H,MATCH(E4,Scores!H:H,0),2)</f>
        <v>Dermot</v>
      </c>
      <c r="D4" s="4">
        <f ca="1">INDEX(Scores!A:H,MATCH(E4,Scores!H:H,0),5)</f>
        <v>64</v>
      </c>
      <c r="E4" s="3">
        <f ca="1">LARGE(Scores!$H$4:$H$17,A4)</f>
        <v>64.062092000000007</v>
      </c>
      <c r="G4" s="4" t="str">
        <f ca="1">IF(I4=I3,G3,A4&amp;IF(AND(I4=I5,I5&lt;&gt;I3,NOT(ISBLANK(I5))),"=",""))</f>
        <v>1</v>
      </c>
      <c r="H4" s="3" t="str">
        <f ca="1">INDEX(Scores!J:Q,MATCH(J4,Scores!Q:Q,0),2)</f>
        <v>The Green Jackets</v>
      </c>
      <c r="I4" s="4">
        <f ca="1">INDEX(Scores!J:Q,MATCH(J4,Scores!Q:Q,0),5)</f>
        <v>86</v>
      </c>
      <c r="J4" s="3">
        <f ca="1">LARGE(Scores!$Q$4:$Q$9,A4)</f>
        <v>86.000293999999997</v>
      </c>
    </row>
    <row r="5" spans="1:10" x14ac:dyDescent="0.25">
      <c r="A5" s="3">
        <v>2</v>
      </c>
      <c r="B5" s="4" t="str">
        <f t="shared" ref="B5:B12" ca="1" si="0">IF(D5=D4,B4,A5&amp;IF(AND(D5=D6,D6&lt;&gt;D4,NOT(ISBLANK(D6))),"=",""))</f>
        <v>2=</v>
      </c>
      <c r="C5" s="3" t="str">
        <f ca="1">INDEX(Scores!A:H,MATCH(E5,Scores!H:H,0),2)</f>
        <v>Tom</v>
      </c>
      <c r="D5" s="4">
        <f ca="1">INDEX(Scores!A:H,MATCH(E5,Scores!H:H,0),5)</f>
        <v>56</v>
      </c>
      <c r="E5" s="3">
        <f ca="1">LARGE(Scores!$H$4:$H$17,A5)</f>
        <v>56.044094000000001</v>
      </c>
      <c r="G5" s="4" t="str">
        <f t="shared" ref="G5:G8" ca="1" si="1">IF(I5=I4,G4,A5&amp;IF(AND(I5=I6,I6&lt;&gt;I4,NOT(ISBLANK(I6))),"=",""))</f>
        <v>2</v>
      </c>
      <c r="H5" s="3" t="str">
        <f ca="1">INDEX(Scores!J:Q,MATCH(J5,Scores!Q:Q,0),2)</f>
        <v>New Eltham Nadgers</v>
      </c>
      <c r="I5" s="4">
        <f ca="1">INDEX(Scores!J:Q,MATCH(J5,Scores!Q:Q,0),5)</f>
        <v>75</v>
      </c>
      <c r="J5" s="3">
        <f ca="1">LARGE(Scores!$Q$4:$Q$9,A5)</f>
        <v>75.000297000000003</v>
      </c>
    </row>
    <row r="6" spans="1:10" x14ac:dyDescent="0.25">
      <c r="A6" s="3">
        <v>3</v>
      </c>
      <c r="B6" s="4" t="str">
        <f t="shared" ca="1" si="0"/>
        <v>2=</v>
      </c>
      <c r="C6" s="3" t="str">
        <f ca="1">INDEX(Scores!A:H,MATCH(E6,Scores!H:H,0),2)</f>
        <v>Steve</v>
      </c>
      <c r="D6" s="4">
        <f ca="1">INDEX(Scores!A:H,MATCH(E6,Scores!H:H,0),5)</f>
        <v>56</v>
      </c>
      <c r="E6" s="3">
        <f ca="1">LARGE(Scores!$H$4:$H$17,A6)</f>
        <v>56.030099</v>
      </c>
      <c r="G6" s="4" t="str">
        <f t="shared" ca="1" si="1"/>
        <v>3</v>
      </c>
      <c r="H6" s="3" t="str">
        <f ca="1">INDEX(Scores!J:Q,MATCH(J6,Scores!Q:Q,0),2)</f>
        <v>The Dulverton Dickheads</v>
      </c>
      <c r="I6" s="4">
        <f ca="1">INDEX(Scores!J:Q,MATCH(J6,Scores!Q:Q,0),5)</f>
        <v>73</v>
      </c>
      <c r="J6" s="3">
        <f ca="1">LARGE(Scores!$Q$4:$Q$9,A6)</f>
        <v>73.000287999999998</v>
      </c>
    </row>
    <row r="7" spans="1:10" x14ac:dyDescent="0.25">
      <c r="A7" s="3">
        <v>4</v>
      </c>
      <c r="B7" s="4" t="str">
        <f t="shared" ca="1" si="0"/>
        <v>4=</v>
      </c>
      <c r="C7" s="3" t="str">
        <f ca="1">INDEX(Scores!A:H,MATCH(E7,Scores!H:H,0),2)</f>
        <v>Paul</v>
      </c>
      <c r="D7" s="4">
        <f ca="1">INDEX(Scores!A:H,MATCH(E7,Scores!H:H,0),5)</f>
        <v>53</v>
      </c>
      <c r="E7" s="3">
        <f ca="1">LARGE(Scores!$H$4:$H$17,A7)</f>
        <v>53.047092999999997</v>
      </c>
      <c r="G7" s="4" t="str">
        <f t="shared" ca="1" si="1"/>
        <v>4</v>
      </c>
      <c r="H7" s="3" t="str">
        <f ca="1">INDEX(Scores!J:Q,MATCH(J7,Scores!Q:Q,0),2)</f>
        <v>Pauland.....</v>
      </c>
      <c r="I7" s="4">
        <f ca="1">INDEX(Scores!J:Q,MATCH(J7,Scores!Q:Q,0),5)</f>
        <v>67</v>
      </c>
      <c r="J7" s="3">
        <f ca="1">LARGE(Scores!$Q$4:$Q$9,A7)</f>
        <v>67.000285000000005</v>
      </c>
    </row>
    <row r="8" spans="1:10" x14ac:dyDescent="0.25">
      <c r="A8" s="3">
        <v>5</v>
      </c>
      <c r="B8" s="4" t="str">
        <f t="shared" ca="1" si="0"/>
        <v>4=</v>
      </c>
      <c r="C8" s="3" t="str">
        <f ca="1">INDEX(Scores!A:H,MATCH(E8,Scores!H:H,0),2)</f>
        <v>Rich B</v>
      </c>
      <c r="D8" s="4">
        <f ca="1">INDEX(Scores!A:H,MATCH(E8,Scores!H:H,0),5)</f>
        <v>53</v>
      </c>
      <c r="E8" s="3">
        <f ca="1">LARGE(Scores!$H$4:$H$17,A8)</f>
        <v>53.029097999999998</v>
      </c>
      <c r="G8" s="4" t="str">
        <f t="shared" ca="1" si="1"/>
        <v>5</v>
      </c>
      <c r="H8" s="3" t="str">
        <f ca="1">INDEX(Scores!J:Q,MATCH(J8,Scores!Q:Q,0),2)</f>
        <v>PaddyJoel</v>
      </c>
      <c r="I8" s="4">
        <f ca="1">INDEX(Scores!J:Q,MATCH(J8,Scores!Q:Q,0),5)</f>
        <v>56</v>
      </c>
      <c r="J8" s="3">
        <f ca="1">LARGE(Scores!$Q$4:$Q$9,A8)</f>
        <v>56.000290999999997</v>
      </c>
    </row>
    <row r="9" spans="1:10" x14ac:dyDescent="0.25">
      <c r="A9" s="3">
        <v>6</v>
      </c>
      <c r="B9" s="4" t="str">
        <f t="shared" ca="1" si="0"/>
        <v>6=</v>
      </c>
      <c r="C9" s="3" t="str">
        <f ca="1">INDEX(Scores!A:H,MATCH(E9,Scores!H:H,0),2)</f>
        <v>Neil</v>
      </c>
      <c r="D9" s="4">
        <f ca="1">INDEX(Scores!A:H,MATCH(E9,Scores!H:H,0),5)</f>
        <v>48</v>
      </c>
      <c r="E9" s="3">
        <f ca="1">LARGE(Scores!$H$4:$H$17,A9)</f>
        <v>48.033096999999998</v>
      </c>
    </row>
    <row r="10" spans="1:10" x14ac:dyDescent="0.25">
      <c r="A10" s="3">
        <v>7</v>
      </c>
      <c r="B10" s="4" t="str">
        <f t="shared" ca="1" si="0"/>
        <v>6=</v>
      </c>
      <c r="C10" s="3" t="str">
        <f ca="1">INDEX(Scores!A:H,MATCH(E10,Scores!H:H,0),2)</f>
        <v>Jeff</v>
      </c>
      <c r="D10" s="4">
        <f ca="1">INDEX(Scores!A:H,MATCH(E10,Scores!H:H,0),5)</f>
        <v>48</v>
      </c>
      <c r="E10" s="3">
        <f ca="1">LARGE(Scores!$H$4:$H$17,A10)</f>
        <v>48.031096000000005</v>
      </c>
    </row>
    <row r="11" spans="1:10" x14ac:dyDescent="0.25">
      <c r="A11" s="3">
        <v>8</v>
      </c>
      <c r="B11" s="4" t="str">
        <f t="shared" ca="1" si="0"/>
        <v>8</v>
      </c>
      <c r="C11" s="3" t="str">
        <f ca="1">INDEX(Scores!A:H,MATCH(E11,Scores!H:H,0),2)</f>
        <v>Joel</v>
      </c>
      <c r="D11" s="4">
        <f ca="1">INDEX(Scores!A:H,MATCH(E11,Scores!H:H,0),5)</f>
        <v>47</v>
      </c>
      <c r="E11" s="3">
        <f ca="1">LARGE(Scores!$H$4:$H$17,A11)</f>
        <v>47.013091000000003</v>
      </c>
    </row>
    <row r="12" spans="1:10" x14ac:dyDescent="0.25">
      <c r="A12" s="3">
        <v>9</v>
      </c>
      <c r="B12" s="4" t="str">
        <f t="shared" ca="1" si="0"/>
        <v>9</v>
      </c>
      <c r="C12" s="3" t="str">
        <f ca="1">INDEX(Scores!A:H,MATCH(E12,Scores!H:H,0),2)</f>
        <v>Paddy</v>
      </c>
      <c r="D12" s="4">
        <f ca="1">INDEX(Scores!A:H,MATCH(E12,Scores!H:H,0),5)</f>
        <v>29</v>
      </c>
      <c r="E12" s="3">
        <f ca="1">LARGE(Scores!$H$4:$H$17,A12)</f>
        <v>28.998094999999999</v>
      </c>
    </row>
    <row r="13" spans="1:10" x14ac:dyDescent="0.25">
      <c r="A13" s="3">
        <v>10</v>
      </c>
      <c r="E13" s="3" t="e">
        <f ca="1">LARGE(Scores!$H$4:$H$17,A13)</f>
        <v>#NUM!</v>
      </c>
    </row>
    <row r="14" spans="1:10" x14ac:dyDescent="0.25">
      <c r="A14" s="3">
        <v>11</v>
      </c>
      <c r="E14" s="3" t="e">
        <f ca="1">LARGE(Scores!$H$4:$H$17,A14)</f>
        <v>#NUM!</v>
      </c>
    </row>
    <row r="15" spans="1:10" x14ac:dyDescent="0.25">
      <c r="A15" s="3">
        <v>12</v>
      </c>
      <c r="E15" s="3" t="e">
        <f ca="1">LARGE(Scores!$H$4:$H$17,A15)</f>
        <v>#NUM!</v>
      </c>
    </row>
    <row r="16" spans="1:10" x14ac:dyDescent="0.25">
      <c r="A16" s="3">
        <v>13</v>
      </c>
      <c r="E16" s="3" t="e">
        <f ca="1">LARGE(Scores!$H$4:$H$17,A16)</f>
        <v>#NUM!</v>
      </c>
    </row>
    <row r="17" spans="1:8" x14ac:dyDescent="0.25">
      <c r="A17" s="3">
        <v>14</v>
      </c>
      <c r="E17" s="3" t="e">
        <f ca="1">LARGE(Scores!$H$4:$H$17,A17)</f>
        <v>#NUM!</v>
      </c>
    </row>
    <row r="18" spans="1:8" x14ac:dyDescent="0.25">
      <c r="A18" s="3">
        <v>15</v>
      </c>
      <c r="E18" s="3" t="e">
        <f ca="1">LARGE(Scores!$H$4:$H$17,A18)</f>
        <v>#NUM!</v>
      </c>
    </row>
    <row r="19" spans="1:8" x14ac:dyDescent="0.25">
      <c r="A19" s="3">
        <v>16</v>
      </c>
      <c r="E19" s="3" t="e">
        <f ca="1">LARGE(Scores!$H$4:$H$17,A19)</f>
        <v>#NUM!</v>
      </c>
    </row>
    <row r="20" spans="1:8" x14ac:dyDescent="0.25">
      <c r="A20" s="50">
        <v>17</v>
      </c>
    </row>
    <row r="21" spans="1:8" x14ac:dyDescent="0.25">
      <c r="A21" s="50">
        <v>18</v>
      </c>
      <c r="H21" s="3" t="s">
        <v>139</v>
      </c>
    </row>
    <row r="22" spans="1:8" x14ac:dyDescent="0.25">
      <c r="A22" s="50">
        <v>19</v>
      </c>
    </row>
    <row r="23" spans="1:8" x14ac:dyDescent="0.25">
      <c r="A23" s="50">
        <v>20</v>
      </c>
    </row>
    <row r="24" spans="1:8" x14ac:dyDescent="0.25">
      <c r="A24" s="50">
        <v>21</v>
      </c>
    </row>
    <row r="25" spans="1:8" x14ac:dyDescent="0.25">
      <c r="A25" s="50">
        <v>22</v>
      </c>
    </row>
    <row r="26" spans="1:8" x14ac:dyDescent="0.25">
      <c r="A26" s="50">
        <v>23</v>
      </c>
    </row>
    <row r="27" spans="1:8" x14ac:dyDescent="0.25">
      <c r="A27" s="50">
        <v>24</v>
      </c>
    </row>
  </sheetData>
  <mergeCells count="2">
    <mergeCell ref="G1:J1"/>
    <mergeCell ref="B1:E1"/>
  </mergeCells>
  <pageMargins left="0.7" right="0.7" top="0.75" bottom="0.75" header="0.3" footer="0.3"/>
  <pageSetup paperSize="9" orientation="portrait" horizontalDpi="4294967293" verticalDpi="90" r:id="rId1"/>
  <headerFooter>
    <oddHeader>&amp;C&amp;"Calibri"&amp;10&amp;K000000OFFICIAL&amp;1#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D6CDE-94C4-451D-8136-C6F77B3744BF}">
  <sheetPr codeName="Sheet8">
    <tabColor theme="9" tint="0.39997558519241921"/>
  </sheetPr>
  <dimension ref="A1:AK22"/>
  <sheetViews>
    <sheetView zoomScale="90" zoomScaleNormal="90" workbookViewId="0">
      <selection activeCell="J6" sqref="J6"/>
    </sheetView>
  </sheetViews>
  <sheetFormatPr defaultColWidth="0" defaultRowHeight="15" customHeight="1" x14ac:dyDescent="0.25"/>
  <cols>
    <col min="1" max="1" width="0.7109375" style="109" customWidth="1"/>
    <col min="2" max="3" width="11.28515625" style="109" customWidth="1"/>
    <col min="4" max="4" width="11.28515625" style="109" hidden="1" customWidth="1"/>
    <col min="5" max="5" width="12.42578125" style="109" customWidth="1"/>
    <col min="6" max="6" width="15.28515625" style="109" bestFit="1" customWidth="1"/>
    <col min="7" max="7" width="10.28515625" style="109" customWidth="1"/>
    <col min="8" max="10" width="9.140625" style="109" customWidth="1"/>
    <col min="11" max="11" width="0.7109375" style="109" customWidth="1"/>
    <col min="12" max="17" width="0" style="109" hidden="1" customWidth="1"/>
    <col min="18" max="24" width="10.7109375" style="109" hidden="1" customWidth="1"/>
    <col min="25" max="32" width="0" style="109" hidden="1" customWidth="1"/>
    <col min="33" max="33" width="9.140625" style="109" hidden="1" customWidth="1"/>
    <col min="34" max="37" width="0" style="109" hidden="1" customWidth="1"/>
    <col min="38" max="16384" width="9.140625" style="109" hidden="1"/>
  </cols>
  <sheetData>
    <row r="1" spans="2:10" ht="3.75" customHeight="1" x14ac:dyDescent="0.25"/>
    <row r="2" spans="2:10" ht="23.25" x14ac:dyDescent="0.25">
      <c r="B2" s="132" t="str">
        <f ca="1">MID(CELL("filename",B3),FIND("]",CELL("filename",B3))+1,255)</f>
        <v>Averages (Gross)</v>
      </c>
      <c r="C2" s="132"/>
      <c r="D2" s="132"/>
      <c r="E2" s="132"/>
      <c r="F2" s="132"/>
      <c r="G2" s="132"/>
      <c r="H2" s="132"/>
      <c r="I2" s="132"/>
      <c r="J2" s="132"/>
    </row>
    <row r="3" spans="2:10" x14ac:dyDescent="0.25">
      <c r="C3" s="5"/>
      <c r="D3" s="5"/>
      <c r="E3" s="5"/>
      <c r="F3" s="5"/>
      <c r="G3" s="5"/>
      <c r="H3" s="5"/>
      <c r="I3" s="5"/>
      <c r="J3" s="5"/>
    </row>
    <row r="4" spans="2:10" x14ac:dyDescent="0.25">
      <c r="B4" s="107" t="s">
        <v>23</v>
      </c>
      <c r="C4" s="108" t="s">
        <v>4</v>
      </c>
      <c r="D4" s="108" t="s">
        <v>26</v>
      </c>
      <c r="E4" s="108" t="s">
        <v>13</v>
      </c>
      <c r="F4" s="108" t="s">
        <v>153</v>
      </c>
      <c r="G4" s="108" t="s">
        <v>5</v>
      </c>
      <c r="H4" s="108" t="s">
        <v>145</v>
      </c>
      <c r="I4" s="108" t="s">
        <v>146</v>
      </c>
      <c r="J4" s="108" t="s">
        <v>147</v>
      </c>
    </row>
    <row r="5" spans="2:10" x14ac:dyDescent="0.25">
      <c r="B5" s="2">
        <v>1</v>
      </c>
      <c r="C5" s="110">
        <f>Course!C4</f>
        <v>4</v>
      </c>
      <c r="D5" s="111">
        <f>AVERAGE(Dermot:Neil!D11,Dermot:Neil!I11)</f>
        <v>7.1111111111111107</v>
      </c>
      <c r="E5" s="111">
        <f>AVERAGE(Dermot:Neil!D11,Dermot:Neil!I11)</f>
        <v>7.1111111111111107</v>
      </c>
      <c r="F5" s="111">
        <f>E5-C5+((20-B5)/1000000000000000)</f>
        <v>3.1111111111111298</v>
      </c>
      <c r="G5" s="113">
        <f>Course!D4</f>
        <v>10</v>
      </c>
      <c r="H5" s="5">
        <f t="shared" ref="H5" si="0">_xlfn.RANK.EQ(F5,F$5:F$22)</f>
        <v>4</v>
      </c>
      <c r="I5" s="5">
        <f t="shared" ref="I5:I13" si="1">_xlfn.RANK.EQ(F5,F$5:F$13)*2</f>
        <v>4</v>
      </c>
      <c r="J5" s="110">
        <f>I5-G5</f>
        <v>-6</v>
      </c>
    </row>
    <row r="6" spans="2:10" x14ac:dyDescent="0.25">
      <c r="B6" s="2">
        <v>2</v>
      </c>
      <c r="C6" s="110">
        <f>Course!C5</f>
        <v>5</v>
      </c>
      <c r="D6" s="111">
        <f>AVERAGE(Dermot:Neil!D12,Dermot:Neil!I12)</f>
        <v>7</v>
      </c>
      <c r="E6" s="111">
        <f>AVERAGE(Dermot:Neil!D12,Dermot:Neil!I12)</f>
        <v>7</v>
      </c>
      <c r="F6" s="111">
        <f t="shared" ref="F6:F22" si="2">E6-C6+((20-B6)/1000000000000000)</f>
        <v>2.0000000000000182</v>
      </c>
      <c r="G6" s="113">
        <f>Course!D5</f>
        <v>14</v>
      </c>
      <c r="H6" s="5">
        <f t="shared" ref="H6:H22" si="3">_xlfn.RANK.EQ(F6,F$5:F$22)</f>
        <v>15</v>
      </c>
      <c r="I6" s="5">
        <f t="shared" si="1"/>
        <v>16</v>
      </c>
      <c r="J6" s="110">
        <f t="shared" ref="J6:J22" si="4">I6-G6</f>
        <v>2</v>
      </c>
    </row>
    <row r="7" spans="2:10" x14ac:dyDescent="0.25">
      <c r="B7" s="2">
        <v>3</v>
      </c>
      <c r="C7" s="110">
        <f>Course!C6</f>
        <v>4</v>
      </c>
      <c r="D7" s="111">
        <f>AVERAGE(Dermot:Neil!D13,Dermot:Neil!I13)</f>
        <v>7.166666666666667</v>
      </c>
      <c r="E7" s="111">
        <f>AVERAGE(Dermot:Neil!D13,Dermot:Neil!I13)</f>
        <v>7.166666666666667</v>
      </c>
      <c r="F7" s="111">
        <f t="shared" si="2"/>
        <v>3.1666666666666838</v>
      </c>
      <c r="G7" s="113">
        <f>Course!D6</f>
        <v>6</v>
      </c>
      <c r="H7" s="5">
        <f t="shared" si="3"/>
        <v>3</v>
      </c>
      <c r="I7" s="5">
        <f t="shared" si="1"/>
        <v>2</v>
      </c>
      <c r="J7" s="110">
        <f t="shared" si="4"/>
        <v>-4</v>
      </c>
    </row>
    <row r="8" spans="2:10" x14ac:dyDescent="0.25">
      <c r="B8" s="2">
        <v>4</v>
      </c>
      <c r="C8" s="110">
        <f>Course!C7</f>
        <v>3</v>
      </c>
      <c r="D8" s="111">
        <f>AVERAGE(Dermot:Neil!D14,Dermot:Neil!I14)</f>
        <v>5.2777777777777777</v>
      </c>
      <c r="E8" s="111">
        <f>AVERAGE(Dermot:Neil!D14,Dermot:Neil!I14)</f>
        <v>5.2777777777777777</v>
      </c>
      <c r="F8" s="111">
        <f t="shared" si="2"/>
        <v>2.2777777777777937</v>
      </c>
      <c r="G8" s="113">
        <f>Course!D7</f>
        <v>12</v>
      </c>
      <c r="H8" s="5">
        <f t="shared" si="3"/>
        <v>10</v>
      </c>
      <c r="I8" s="5">
        <f t="shared" si="1"/>
        <v>10</v>
      </c>
      <c r="J8" s="110">
        <f t="shared" si="4"/>
        <v>-2</v>
      </c>
    </row>
    <row r="9" spans="2:10" x14ac:dyDescent="0.25">
      <c r="B9" s="2">
        <v>5</v>
      </c>
      <c r="C9" s="110">
        <f>Course!C8</f>
        <v>4</v>
      </c>
      <c r="D9" s="111">
        <f>AVERAGE(Dermot:Neil!D15,Dermot:Neil!I15)</f>
        <v>6.1111111111111107</v>
      </c>
      <c r="E9" s="111">
        <f>AVERAGE(Dermot:Neil!D15,Dermot:Neil!I15)</f>
        <v>6.1111111111111107</v>
      </c>
      <c r="F9" s="111">
        <f t="shared" si="2"/>
        <v>2.1111111111111258</v>
      </c>
      <c r="G9" s="113">
        <f>Course!D8</f>
        <v>18</v>
      </c>
      <c r="H9" s="5">
        <f t="shared" si="3"/>
        <v>14</v>
      </c>
      <c r="I9" s="5">
        <f t="shared" si="1"/>
        <v>14</v>
      </c>
      <c r="J9" s="110">
        <f t="shared" si="4"/>
        <v>-4</v>
      </c>
    </row>
    <row r="10" spans="2:10" x14ac:dyDescent="0.25">
      <c r="B10" s="2">
        <v>6</v>
      </c>
      <c r="C10" s="110">
        <f>Course!C9</f>
        <v>4</v>
      </c>
      <c r="D10" s="111">
        <f>AVERAGE(Dermot:Neil!D16,Dermot:Neil!I16)</f>
        <v>6.3888888888888893</v>
      </c>
      <c r="E10" s="111">
        <f>AVERAGE(Dermot:Neil!D16,Dermot:Neil!I16)</f>
        <v>6.3888888888888893</v>
      </c>
      <c r="F10" s="111">
        <f t="shared" si="2"/>
        <v>2.3888888888889035</v>
      </c>
      <c r="G10" s="113">
        <f>Course!D9</f>
        <v>4</v>
      </c>
      <c r="H10" s="5">
        <f t="shared" si="3"/>
        <v>7</v>
      </c>
      <c r="I10" s="5">
        <f t="shared" si="1"/>
        <v>8</v>
      </c>
      <c r="J10" s="110">
        <f t="shared" si="4"/>
        <v>4</v>
      </c>
    </row>
    <row r="11" spans="2:10" x14ac:dyDescent="0.25">
      <c r="B11" s="2">
        <v>7</v>
      </c>
      <c r="C11" s="110">
        <f>Course!C10</f>
        <v>4</v>
      </c>
      <c r="D11" s="111">
        <f>AVERAGE(Dermot:Neil!D17,Dermot:Neil!I17)</f>
        <v>6.2222222222222223</v>
      </c>
      <c r="E11" s="111">
        <f>AVERAGE(Dermot:Neil!D17,Dermot:Neil!I17)</f>
        <v>6.2222222222222223</v>
      </c>
      <c r="F11" s="111">
        <f t="shared" si="2"/>
        <v>2.2222222222222352</v>
      </c>
      <c r="G11" s="113">
        <f>Course!D10</f>
        <v>2</v>
      </c>
      <c r="H11" s="5">
        <f t="shared" si="3"/>
        <v>12</v>
      </c>
      <c r="I11" s="5">
        <f t="shared" si="1"/>
        <v>12</v>
      </c>
      <c r="J11" s="110">
        <f t="shared" si="4"/>
        <v>10</v>
      </c>
    </row>
    <row r="12" spans="2:10" x14ac:dyDescent="0.25">
      <c r="B12" s="2">
        <v>8</v>
      </c>
      <c r="C12" s="110">
        <f>Course!C11</f>
        <v>4</v>
      </c>
      <c r="D12" s="111">
        <f>AVERAGE(Dermot:Neil!D18,Dermot:Neil!I18)</f>
        <v>5.9444444444444446</v>
      </c>
      <c r="E12" s="111">
        <f>AVERAGE(Dermot:Neil!D18,Dermot:Neil!I18)</f>
        <v>5.9444444444444446</v>
      </c>
      <c r="F12" s="111">
        <f t="shared" si="2"/>
        <v>1.9444444444444566</v>
      </c>
      <c r="G12" s="113">
        <f>Course!D11</f>
        <v>16</v>
      </c>
      <c r="H12" s="5">
        <f t="shared" si="3"/>
        <v>17</v>
      </c>
      <c r="I12" s="5">
        <f t="shared" si="1"/>
        <v>18</v>
      </c>
      <c r="J12" s="110">
        <f t="shared" si="4"/>
        <v>2</v>
      </c>
    </row>
    <row r="13" spans="2:10" x14ac:dyDescent="0.25">
      <c r="B13" s="2">
        <v>9</v>
      </c>
      <c r="C13" s="110">
        <f>Course!C12</f>
        <v>3</v>
      </c>
      <c r="D13" s="111">
        <f>AVERAGE(Dermot:Neil!D19,Dermot:Neil!I19)</f>
        <v>5.4444444444444446</v>
      </c>
      <c r="E13" s="111">
        <f>AVERAGE(Dermot:Neil!D19,Dermot:Neil!I19)</f>
        <v>5.4444444444444446</v>
      </c>
      <c r="F13" s="111">
        <f t="shared" si="2"/>
        <v>2.4444444444444557</v>
      </c>
      <c r="G13" s="113">
        <f>Course!D12</f>
        <v>8</v>
      </c>
      <c r="H13" s="5">
        <f t="shared" si="3"/>
        <v>6</v>
      </c>
      <c r="I13" s="5">
        <f t="shared" si="1"/>
        <v>6</v>
      </c>
      <c r="J13" s="110">
        <f t="shared" si="4"/>
        <v>-2</v>
      </c>
    </row>
    <row r="14" spans="2:10" x14ac:dyDescent="0.25">
      <c r="B14" s="2">
        <v>10</v>
      </c>
      <c r="C14" s="110">
        <f>Course!C13</f>
        <v>4</v>
      </c>
      <c r="D14" s="111">
        <f>AVERAGE(Dermot:Neil!D20,Dermot:Neil!I20)</f>
        <v>6</v>
      </c>
      <c r="E14" s="111">
        <f>AVERAGE(Dermot:Neil!D20,Dermot:Neil!I20)</f>
        <v>6</v>
      </c>
      <c r="F14" s="111">
        <f t="shared" si="2"/>
        <v>2.0000000000000102</v>
      </c>
      <c r="G14" s="113">
        <f>Course!D13</f>
        <v>15</v>
      </c>
      <c r="H14" s="5">
        <f t="shared" si="3"/>
        <v>16</v>
      </c>
      <c r="I14" s="5">
        <f t="shared" ref="I14:I22" si="5">_xlfn.RANK.EQ(F14,F$14:F$22)*2-1</f>
        <v>15</v>
      </c>
      <c r="J14" s="110">
        <f t="shared" si="4"/>
        <v>0</v>
      </c>
    </row>
    <row r="15" spans="2:10" x14ac:dyDescent="0.25">
      <c r="B15" s="2">
        <v>11</v>
      </c>
      <c r="C15" s="110">
        <f>Course!C14</f>
        <v>4</v>
      </c>
      <c r="D15" s="111">
        <f>AVERAGE(Dermot:Neil!D21,Dermot:Neil!I21)</f>
        <v>6.3888888888888893</v>
      </c>
      <c r="E15" s="111">
        <f>AVERAGE(Dermot:Neil!D21,Dermot:Neil!I21)</f>
        <v>6.3888888888888893</v>
      </c>
      <c r="F15" s="111">
        <f t="shared" si="2"/>
        <v>2.3888888888888982</v>
      </c>
      <c r="G15" s="113">
        <f>Course!D14</f>
        <v>13</v>
      </c>
      <c r="H15" s="5">
        <f t="shared" si="3"/>
        <v>8</v>
      </c>
      <c r="I15" s="5">
        <f t="shared" si="5"/>
        <v>7</v>
      </c>
      <c r="J15" s="110">
        <f t="shared" si="4"/>
        <v>-6</v>
      </c>
    </row>
    <row r="16" spans="2:10" x14ac:dyDescent="0.25">
      <c r="B16" s="2">
        <v>12</v>
      </c>
      <c r="C16" s="110">
        <f>Course!C15</f>
        <v>4</v>
      </c>
      <c r="D16" s="111">
        <f>AVERAGE(Dermot:Neil!D22,Dermot:Neil!I22)</f>
        <v>6.333333333333333</v>
      </c>
      <c r="E16" s="111">
        <f>AVERAGE(Dermot:Neil!D22,Dermot:Neil!I22)</f>
        <v>6.333333333333333</v>
      </c>
      <c r="F16" s="111">
        <f t="shared" si="2"/>
        <v>2.333333333333341</v>
      </c>
      <c r="G16" s="113">
        <f>Course!D15</f>
        <v>7</v>
      </c>
      <c r="H16" s="5">
        <f t="shared" si="3"/>
        <v>9</v>
      </c>
      <c r="I16" s="5">
        <f t="shared" si="5"/>
        <v>9</v>
      </c>
      <c r="J16" s="110">
        <f t="shared" si="4"/>
        <v>2</v>
      </c>
    </row>
    <row r="17" spans="2:10" x14ac:dyDescent="0.25">
      <c r="B17" s="2">
        <v>13</v>
      </c>
      <c r="C17" s="110">
        <f>Course!C16</f>
        <v>4</v>
      </c>
      <c r="D17" s="111">
        <f>AVERAGE(Dermot:Neil!D23,Dermot:Neil!I23)</f>
        <v>6.166666666666667</v>
      </c>
      <c r="E17" s="111">
        <f>AVERAGE(Dermot:Neil!D23,Dermot:Neil!I23)</f>
        <v>6.166666666666667</v>
      </c>
      <c r="F17" s="111">
        <f t="shared" si="2"/>
        <v>2.1666666666666741</v>
      </c>
      <c r="G17" s="113">
        <f>Course!D16</f>
        <v>3</v>
      </c>
      <c r="H17" s="5">
        <f t="shared" si="3"/>
        <v>13</v>
      </c>
      <c r="I17" s="5">
        <f t="shared" si="5"/>
        <v>13</v>
      </c>
      <c r="J17" s="110">
        <f t="shared" si="4"/>
        <v>10</v>
      </c>
    </row>
    <row r="18" spans="2:10" x14ac:dyDescent="0.25">
      <c r="B18" s="2">
        <v>14</v>
      </c>
      <c r="C18" s="110">
        <f>Course!C17</f>
        <v>3</v>
      </c>
      <c r="D18" s="111">
        <f>AVERAGE(Dermot:Neil!D24,Dermot:Neil!I24)</f>
        <v>4.166666666666667</v>
      </c>
      <c r="E18" s="111">
        <f>AVERAGE(Dermot:Neil!D24,Dermot:Neil!I24)</f>
        <v>4.166666666666667</v>
      </c>
      <c r="F18" s="111">
        <f t="shared" si="2"/>
        <v>1.166666666666673</v>
      </c>
      <c r="G18" s="113">
        <f>Course!D17</f>
        <v>17</v>
      </c>
      <c r="H18" s="5">
        <f t="shared" si="3"/>
        <v>18</v>
      </c>
      <c r="I18" s="5">
        <f t="shared" si="5"/>
        <v>17</v>
      </c>
      <c r="J18" s="110">
        <f t="shared" si="4"/>
        <v>0</v>
      </c>
    </row>
    <row r="19" spans="2:10" x14ac:dyDescent="0.25">
      <c r="B19" s="2">
        <v>15</v>
      </c>
      <c r="C19" s="110">
        <f>Course!C18</f>
        <v>5</v>
      </c>
      <c r="D19" s="111">
        <f>AVERAGE(Dermot:Neil!D25,Dermot:Neil!I25)</f>
        <v>8.3333333333333339</v>
      </c>
      <c r="E19" s="111">
        <f>AVERAGE(Dermot:Neil!D25,Dermot:Neil!I25)</f>
        <v>8.3333333333333339</v>
      </c>
      <c r="F19" s="111">
        <f t="shared" si="2"/>
        <v>3.3333333333333388</v>
      </c>
      <c r="G19" s="113">
        <f>Course!D18</f>
        <v>5</v>
      </c>
      <c r="H19" s="5">
        <f t="shared" si="3"/>
        <v>2</v>
      </c>
      <c r="I19" s="5">
        <f t="shared" si="5"/>
        <v>3</v>
      </c>
      <c r="J19" s="110">
        <f t="shared" si="4"/>
        <v>-2</v>
      </c>
    </row>
    <row r="20" spans="2:10" x14ac:dyDescent="0.25">
      <c r="B20" s="2">
        <v>16</v>
      </c>
      <c r="C20" s="110">
        <f>Course!C19</f>
        <v>4</v>
      </c>
      <c r="D20" s="111">
        <f>AVERAGE(Dermot:Neil!D26,Dermot:Neil!I26)</f>
        <v>8.2222222222222214</v>
      </c>
      <c r="E20" s="111">
        <f>AVERAGE(Dermot:Neil!D26,Dermot:Neil!I26)</f>
        <v>8.2222222222222214</v>
      </c>
      <c r="F20" s="111">
        <f t="shared" si="2"/>
        <v>4.2222222222222259</v>
      </c>
      <c r="G20" s="113">
        <f>Course!D19</f>
        <v>1</v>
      </c>
      <c r="H20" s="5">
        <f t="shared" si="3"/>
        <v>1</v>
      </c>
      <c r="I20" s="5">
        <f t="shared" si="5"/>
        <v>1</v>
      </c>
      <c r="J20" s="110">
        <f t="shared" si="4"/>
        <v>0</v>
      </c>
    </row>
    <row r="21" spans="2:10" x14ac:dyDescent="0.25">
      <c r="B21" s="2">
        <v>17</v>
      </c>
      <c r="C21" s="110">
        <f>Course!C20</f>
        <v>5</v>
      </c>
      <c r="D21" s="111">
        <f>AVERAGE(Dermot:Neil!D27,Dermot:Neil!I27)</f>
        <v>8.0555555555555554</v>
      </c>
      <c r="E21" s="111">
        <f>AVERAGE(Dermot:Neil!D27,Dermot:Neil!I27)</f>
        <v>8.0555555555555554</v>
      </c>
      <c r="F21" s="111">
        <f t="shared" si="2"/>
        <v>3.0555555555555585</v>
      </c>
      <c r="G21" s="113">
        <f>Course!D20</f>
        <v>9</v>
      </c>
      <c r="H21" s="5">
        <f t="shared" si="3"/>
        <v>5</v>
      </c>
      <c r="I21" s="5">
        <f t="shared" si="5"/>
        <v>5</v>
      </c>
      <c r="J21" s="110">
        <f t="shared" si="4"/>
        <v>-4</v>
      </c>
    </row>
    <row r="22" spans="2:10" x14ac:dyDescent="0.25">
      <c r="B22" s="2">
        <v>18</v>
      </c>
      <c r="C22" s="110">
        <f>Course!C21</f>
        <v>3</v>
      </c>
      <c r="D22" s="111">
        <f>AVERAGE(Dermot:Neil!D28,Dermot:Neil!I28)</f>
        <v>5.2777777777777777</v>
      </c>
      <c r="E22" s="111">
        <f>AVERAGE(Dermot:Neil!D28,Dermot:Neil!I28)</f>
        <v>5.2777777777777777</v>
      </c>
      <c r="F22" s="111">
        <f t="shared" si="2"/>
        <v>2.2777777777777799</v>
      </c>
      <c r="G22" s="113">
        <f>Course!D21</f>
        <v>11</v>
      </c>
      <c r="H22" s="5">
        <f t="shared" si="3"/>
        <v>11</v>
      </c>
      <c r="I22" s="5">
        <f t="shared" si="5"/>
        <v>11</v>
      </c>
      <c r="J22" s="110">
        <f t="shared" si="4"/>
        <v>0</v>
      </c>
    </row>
  </sheetData>
  <sheetProtection selectLockedCells="1"/>
  <mergeCells count="1">
    <mergeCell ref="B2:J2"/>
  </mergeCells>
  <pageMargins left="0.7" right="0.7" top="0.75" bottom="0.75" header="0.3" footer="0.3"/>
  <pageSetup paperSize="9" orientation="portrait" horizontalDpi="90" verticalDpi="90" r:id="rId1"/>
  <headerFooter>
    <oddHeader>&amp;C&amp;"Calibri"&amp;10&amp;K000000OFFICIAL&amp;1#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47">
    <tabColor theme="7" tint="0.59999389629810485"/>
  </sheetPr>
  <dimension ref="A1:Z33"/>
  <sheetViews>
    <sheetView zoomScaleNormal="100" workbookViewId="0">
      <selection activeCell="Q32" sqref="Q32"/>
    </sheetView>
  </sheetViews>
  <sheetFormatPr defaultColWidth="0" defaultRowHeight="15" customHeight="1" zeroHeight="1" x14ac:dyDescent="0.25"/>
  <cols>
    <col min="1" max="1" width="0.7109375" style="6" customWidth="1"/>
    <col min="2" max="2" width="9.140625" style="6" customWidth="1"/>
    <col min="3" max="3" width="9.28515625" style="5" hidden="1" customWidth="1"/>
    <col min="4" max="4" width="9.140625" style="6" customWidth="1"/>
    <col min="5" max="5" width="10.7109375" style="6" hidden="1" customWidth="1"/>
    <col min="6" max="6" width="9.140625" style="6" hidden="1" customWidth="1"/>
    <col min="7" max="7" width="10.7109375" style="6" customWidth="1"/>
    <col min="8" max="8" width="10.7109375" style="6" hidden="1" customWidth="1"/>
    <col min="9" max="9" width="9.140625" style="6" customWidth="1"/>
    <col min="10" max="14" width="10.7109375" style="6" hidden="1" customWidth="1"/>
    <col min="15" max="16" width="9.140625" style="6" hidden="1" customWidth="1"/>
    <col min="17" max="17" width="10.7109375" style="6" customWidth="1"/>
    <col min="18" max="25" width="10.7109375" style="6" hidden="1" customWidth="1"/>
    <col min="26" max="26" width="0.7109375" style="6" customWidth="1"/>
    <col min="27" max="16384" width="9.140625" style="6" hidden="1"/>
  </cols>
  <sheetData>
    <row r="1" spans="2:25" ht="3.75" customHeight="1" x14ac:dyDescent="0.25"/>
    <row r="2" spans="2:25" ht="23.25" x14ac:dyDescent="0.25">
      <c r="B2" s="132" t="str">
        <f ca="1">MID(CELL("filename",D4),FIND("]",CELL("filename",D4))+1,255)</f>
        <v>Dermot</v>
      </c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23"/>
      <c r="T2" s="34"/>
      <c r="U2" s="34"/>
      <c r="V2" s="34"/>
      <c r="W2" s="34"/>
      <c r="X2" s="34"/>
      <c r="Y2" s="34"/>
    </row>
    <row r="3" spans="2:25" x14ac:dyDescent="0.25">
      <c r="B3" s="135" t="s">
        <v>107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24"/>
      <c r="T3" s="35"/>
      <c r="U3" s="35"/>
      <c r="V3" s="35"/>
      <c r="W3" s="35"/>
      <c r="X3" s="35"/>
      <c r="Y3" s="35"/>
    </row>
    <row r="4" spans="2:25" x14ac:dyDescent="0.25"/>
    <row r="5" spans="2:25" x14ac:dyDescent="0.25">
      <c r="B5" s="136" t="s">
        <v>12</v>
      </c>
      <c r="C5" s="136"/>
      <c r="D5" s="136"/>
      <c r="E5" s="25"/>
      <c r="F5" s="26"/>
      <c r="G5" s="31">
        <v>23</v>
      </c>
    </row>
    <row r="6" spans="2:25" hidden="1" x14ac:dyDescent="0.25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2:25" x14ac:dyDescent="0.25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2:25" x14ac:dyDescent="0.25">
      <c r="B8" s="133" t="s">
        <v>23</v>
      </c>
      <c r="C8" s="137" t="s">
        <v>44</v>
      </c>
      <c r="D8" s="133" t="s">
        <v>24</v>
      </c>
      <c r="E8" s="133"/>
      <c r="F8" s="133"/>
      <c r="G8" s="133"/>
      <c r="H8" s="133"/>
      <c r="I8" s="133" t="s">
        <v>25</v>
      </c>
      <c r="J8" s="133"/>
      <c r="K8" s="133"/>
      <c r="L8" s="133"/>
      <c r="M8" s="133"/>
      <c r="N8" s="133"/>
      <c r="O8" s="133"/>
      <c r="P8" s="133"/>
      <c r="Q8" s="133"/>
      <c r="R8" s="133"/>
      <c r="S8" s="27"/>
      <c r="T8" s="133" t="s">
        <v>50</v>
      </c>
      <c r="U8" s="133"/>
      <c r="V8" s="133" t="s">
        <v>51</v>
      </c>
      <c r="W8" s="133"/>
      <c r="X8" s="133" t="s">
        <v>52</v>
      </c>
      <c r="Y8" s="133"/>
    </row>
    <row r="9" spans="2:25" x14ac:dyDescent="0.25">
      <c r="B9" s="133"/>
      <c r="C9" s="137"/>
      <c r="D9" s="138" t="s">
        <v>26</v>
      </c>
      <c r="E9" s="134" t="s">
        <v>13</v>
      </c>
      <c r="F9" s="134"/>
      <c r="G9" s="134"/>
      <c r="H9" s="134"/>
      <c r="I9" s="138" t="s">
        <v>26</v>
      </c>
      <c r="J9" s="134" t="s">
        <v>13</v>
      </c>
      <c r="K9" s="134"/>
      <c r="L9" s="134"/>
      <c r="M9" s="134"/>
      <c r="N9" s="134"/>
      <c r="O9" s="134"/>
      <c r="P9" s="134"/>
      <c r="Q9" s="134"/>
      <c r="R9" s="134"/>
      <c r="S9" s="28"/>
      <c r="T9" s="33" t="s">
        <v>24</v>
      </c>
      <c r="U9" s="33" t="s">
        <v>25</v>
      </c>
      <c r="V9" s="33" t="s">
        <v>24</v>
      </c>
      <c r="W9" s="33" t="s">
        <v>25</v>
      </c>
      <c r="X9" s="33" t="s">
        <v>24</v>
      </c>
      <c r="Y9" s="33" t="s">
        <v>25</v>
      </c>
    </row>
    <row r="10" spans="2:25" x14ac:dyDescent="0.25">
      <c r="B10" s="133"/>
      <c r="C10" s="137"/>
      <c r="D10" s="138"/>
      <c r="E10" s="29" t="s">
        <v>45</v>
      </c>
      <c r="F10" s="29" t="s">
        <v>111</v>
      </c>
      <c r="G10" s="29" t="s">
        <v>41</v>
      </c>
      <c r="H10" s="29" t="s">
        <v>40</v>
      </c>
      <c r="I10" s="138"/>
      <c r="J10" s="29" t="s">
        <v>45</v>
      </c>
      <c r="K10" s="29" t="s">
        <v>111</v>
      </c>
      <c r="L10" s="29"/>
      <c r="M10" s="29" t="s">
        <v>44</v>
      </c>
      <c r="N10" s="29"/>
      <c r="O10" s="29" t="s">
        <v>112</v>
      </c>
      <c r="P10" s="29"/>
      <c r="Q10" s="29" t="s">
        <v>41</v>
      </c>
      <c r="R10" s="29" t="s">
        <v>40</v>
      </c>
      <c r="S10" s="29"/>
      <c r="T10" s="38"/>
      <c r="U10" s="38"/>
      <c r="V10" s="38"/>
      <c r="W10" s="38"/>
      <c r="X10" s="38"/>
      <c r="Y10" s="38"/>
    </row>
    <row r="11" spans="2:25" x14ac:dyDescent="0.25">
      <c r="B11" s="2">
        <v>1</v>
      </c>
      <c r="C11" s="5">
        <f>QUOTIENT($G$5,18)+IF(VLOOKUP($B11,Course!$A$3:$D$21,4,FALSE)&lt;=MOD($G$5,18),1,0)</f>
        <v>1</v>
      </c>
      <c r="D11" s="1">
        <v>7</v>
      </c>
      <c r="E11" s="5">
        <f>IF(D11=10,10,D11-$C11)</f>
        <v>6</v>
      </c>
      <c r="F11" s="5">
        <f>IF(D11-Course!$C4&gt;2,Course!$C4+2,D11)</f>
        <v>6</v>
      </c>
      <c r="G11" s="2">
        <f>IF(H11&lt;0,0,H11)</f>
        <v>0</v>
      </c>
      <c r="H11" s="5">
        <f>2+VLOOKUP($B11,Course!$A$3:$D$21,3,FALSE)-E11</f>
        <v>0</v>
      </c>
      <c r="I11" s="1">
        <v>6</v>
      </c>
      <c r="J11" s="5">
        <f>IF(I11=10,10,I11-$M11)</f>
        <v>5</v>
      </c>
      <c r="K11" s="5">
        <f>IF(I11-Course!$G4&gt;2,Course!$G4+2,I11)</f>
        <v>6</v>
      </c>
      <c r="L11" s="5"/>
      <c r="M11" s="5">
        <f>QUOTIENT($G$5,18)+IF(VLOOKUP($B11,Course!$E$3:$H$21,4,FALSE)&lt;=MOD($G$5,18),1,0)</f>
        <v>1</v>
      </c>
      <c r="N11" s="5"/>
      <c r="O11" s="5">
        <f>Course!C4</f>
        <v>4</v>
      </c>
      <c r="P11" s="5"/>
      <c r="Q11" s="2">
        <f>IF(R11&lt;0,0,R11)</f>
        <v>1</v>
      </c>
      <c r="R11" s="5">
        <f>2+VLOOKUP($B11,Course!$E$3:$H$21,3,FALSE)-J11</f>
        <v>1</v>
      </c>
      <c r="S11" s="5"/>
      <c r="T11" s="5" t="str">
        <f>IF(OR(ISBLANK($D11),$D11&lt;=0),"",IF(Course!$C4=3,$D11,""))</f>
        <v/>
      </c>
      <c r="U11" s="5" t="str">
        <f>IF(OR(ISBLANK($I11),$I11&lt;=0),"",IF(Course!$C4=3,$I11,""))</f>
        <v/>
      </c>
      <c r="V11" s="5">
        <f>IF(OR(ISBLANK($D11),$D11&lt;=0),"",IF(Course!$C4=4,$D11,""))</f>
        <v>7</v>
      </c>
      <c r="W11" s="5">
        <f>IF(OR(ISBLANK($I11),$I11&lt;=0),"",IF(Course!$C4=4,$I11,""))</f>
        <v>6</v>
      </c>
      <c r="X11" s="5" t="str">
        <f>IF(OR(ISBLANK($D11),$D11&lt;=0),"",IF(Course!$C4=5,$D11,""))</f>
        <v/>
      </c>
      <c r="Y11" s="5" t="str">
        <f>IF(OR(ISBLANK($I11),$I11&lt;=0),"",IF(Course!$C4=5,$I11,""))</f>
        <v/>
      </c>
    </row>
    <row r="12" spans="2:25" x14ac:dyDescent="0.25">
      <c r="B12" s="2">
        <v>2</v>
      </c>
      <c r="C12" s="5">
        <f>QUOTIENT($G$5,18)+IF(VLOOKUP($B12,Course!$A$3:$D$21,4,FALSE)&lt;=MOD($G$5,18),1,0)</f>
        <v>1</v>
      </c>
      <c r="D12" s="1">
        <v>6</v>
      </c>
      <c r="E12" s="5">
        <f t="shared" ref="E12:E28" si="0">IF(D12=10,10,D12-$C12)</f>
        <v>5</v>
      </c>
      <c r="F12" s="5">
        <f>IF(D12-Course!$C5&gt;2,Course!$C5+2,D12)</f>
        <v>6</v>
      </c>
      <c r="G12" s="2">
        <f t="shared" ref="G12:G28" si="1">IF(H12&lt;0,0,H12)</f>
        <v>2</v>
      </c>
      <c r="H12" s="5">
        <f>2+VLOOKUP($B12,Course!$A$3:$D$21,3,FALSE)-E12</f>
        <v>2</v>
      </c>
      <c r="I12" s="1">
        <v>7</v>
      </c>
      <c r="J12" s="5">
        <f t="shared" ref="J12:J28" si="2">IF(I12=10,10,I12-$M12)</f>
        <v>6</v>
      </c>
      <c r="K12" s="5">
        <f>IF(I12-Course!$G5&gt;2,Course!$G5+2,I12)</f>
        <v>7</v>
      </c>
      <c r="L12" s="5"/>
      <c r="M12" s="5">
        <f>QUOTIENT($G$5,18)+IF(VLOOKUP($B12,Course!$E$3:$H$21,4,FALSE)&lt;=MOD($G$5,18),1,0)</f>
        <v>1</v>
      </c>
      <c r="N12" s="5"/>
      <c r="O12" s="5">
        <f>Course!C5</f>
        <v>5</v>
      </c>
      <c r="P12" s="5"/>
      <c r="Q12" s="2">
        <f t="shared" ref="Q12:Q28" si="3">IF(R12&lt;0,0,R12)</f>
        <v>1</v>
      </c>
      <c r="R12" s="5">
        <f>2+VLOOKUP($B12,Course!$E$3:$H$21,3,FALSE)-J12</f>
        <v>1</v>
      </c>
      <c r="S12" s="5"/>
      <c r="T12" s="5" t="str">
        <f>IF(OR(ISBLANK($D12),$D12&lt;=0),"",IF(Course!$C5=3,$D12,""))</f>
        <v/>
      </c>
      <c r="U12" s="5" t="str">
        <f>IF(OR(ISBLANK($I12),$I12&lt;=0),"",IF(Course!$C5=3,$I12,""))</f>
        <v/>
      </c>
      <c r="V12" s="5" t="str">
        <f>IF(OR(ISBLANK($D12),$D12&lt;=0),"",IF(Course!$C5=4,$D12,""))</f>
        <v/>
      </c>
      <c r="W12" s="5" t="str">
        <f>IF(OR(ISBLANK($I12),$I12&lt;=0),"",IF(Course!$C5=4,$I12,""))</f>
        <v/>
      </c>
      <c r="X12" s="5">
        <f>IF(OR(ISBLANK($D12),$D12&lt;=0),"",IF(Course!$C5=5,$D12,""))</f>
        <v>6</v>
      </c>
      <c r="Y12" s="5">
        <f>IF(OR(ISBLANK($I12),$I12&lt;=0),"",IF(Course!$C5=5,$I12,""))</f>
        <v>7</v>
      </c>
    </row>
    <row r="13" spans="2:25" x14ac:dyDescent="0.25">
      <c r="B13" s="2">
        <v>3</v>
      </c>
      <c r="C13" s="5">
        <f>QUOTIENT($G$5,18)+IF(VLOOKUP($B13,Course!$A$3:$D$21,4,FALSE)&lt;=MOD($G$5,18),1,0)</f>
        <v>1</v>
      </c>
      <c r="D13" s="1">
        <v>8</v>
      </c>
      <c r="E13" s="5">
        <f t="shared" si="0"/>
        <v>7</v>
      </c>
      <c r="F13" s="5">
        <f>IF(D13-Course!$C6&gt;2,Course!$C6+2,D13)</f>
        <v>6</v>
      </c>
      <c r="G13" s="2">
        <f t="shared" si="1"/>
        <v>0</v>
      </c>
      <c r="H13" s="5">
        <f>2+VLOOKUP($B13,Course!$A$3:$D$21,3,FALSE)-E13</f>
        <v>-1</v>
      </c>
      <c r="I13" s="1">
        <v>8</v>
      </c>
      <c r="J13" s="5">
        <f t="shared" si="2"/>
        <v>7</v>
      </c>
      <c r="K13" s="5">
        <f>IF(I13-Course!$G6&gt;2,Course!$G6+2,I13)</f>
        <v>6</v>
      </c>
      <c r="L13" s="5"/>
      <c r="M13" s="5">
        <f>QUOTIENT($G$5,18)+IF(VLOOKUP($B13,Course!$E$3:$H$21,4,FALSE)&lt;=MOD($G$5,18),1,0)</f>
        <v>1</v>
      </c>
      <c r="N13" s="5"/>
      <c r="O13" s="5">
        <f>Course!C6</f>
        <v>4</v>
      </c>
      <c r="P13" s="5"/>
      <c r="Q13" s="2">
        <f t="shared" si="3"/>
        <v>0</v>
      </c>
      <c r="R13" s="5">
        <f>2+VLOOKUP($B13,Course!$E$3:$H$21,3,FALSE)-J13</f>
        <v>-1</v>
      </c>
      <c r="S13" s="5"/>
      <c r="T13" s="5" t="str">
        <f>IF(OR(ISBLANK($D13),$D13&lt;=0),"",IF(Course!$C6=3,$D13,""))</f>
        <v/>
      </c>
      <c r="U13" s="5" t="str">
        <f>IF(OR(ISBLANK($I13),$I13&lt;=0),"",IF(Course!$C6=3,$I13,""))</f>
        <v/>
      </c>
      <c r="V13" s="5">
        <f>IF(OR(ISBLANK($D13),$D13&lt;=0),"",IF(Course!$C6=4,$D13,""))</f>
        <v>8</v>
      </c>
      <c r="W13" s="5">
        <f>IF(OR(ISBLANK($I13),$I13&lt;=0),"",IF(Course!$C6=4,$I13,""))</f>
        <v>8</v>
      </c>
      <c r="X13" s="5" t="str">
        <f>IF(OR(ISBLANK($D13),$D13&lt;=0),"",IF(Course!$C6=5,$D13,""))</f>
        <v/>
      </c>
      <c r="Y13" s="5" t="str">
        <f>IF(OR(ISBLANK($I13),$I13&lt;=0),"",IF(Course!$C6=5,$I13,""))</f>
        <v/>
      </c>
    </row>
    <row r="14" spans="2:25" x14ac:dyDescent="0.25">
      <c r="B14" s="2">
        <v>4</v>
      </c>
      <c r="C14" s="5">
        <f>QUOTIENT($G$5,18)+IF(VLOOKUP($B14,Course!$A$3:$D$21,4,FALSE)&lt;=MOD($G$5,18),1,0)</f>
        <v>1</v>
      </c>
      <c r="D14" s="1">
        <v>4</v>
      </c>
      <c r="E14" s="5">
        <f t="shared" si="0"/>
        <v>3</v>
      </c>
      <c r="F14" s="5">
        <f>IF(D14-Course!$C7&gt;2,Course!$C7+2,D14)</f>
        <v>4</v>
      </c>
      <c r="G14" s="2">
        <f t="shared" si="1"/>
        <v>2</v>
      </c>
      <c r="H14" s="5">
        <f>2+VLOOKUP($B14,Course!$A$3:$D$21,3,FALSE)-E14</f>
        <v>2</v>
      </c>
      <c r="I14" s="1">
        <v>5</v>
      </c>
      <c r="J14" s="5">
        <f t="shared" si="2"/>
        <v>4</v>
      </c>
      <c r="K14" s="5">
        <f>IF(I14-Course!$G7&gt;2,Course!$G7+2,I14)</f>
        <v>5</v>
      </c>
      <c r="L14" s="5"/>
      <c r="M14" s="5">
        <f>QUOTIENT($G$5,18)+IF(VLOOKUP($B14,Course!$E$3:$H$21,4,FALSE)&lt;=MOD($G$5,18),1,0)</f>
        <v>1</v>
      </c>
      <c r="N14" s="5"/>
      <c r="O14" s="5">
        <f>Course!C7</f>
        <v>3</v>
      </c>
      <c r="P14" s="5"/>
      <c r="Q14" s="2">
        <f t="shared" si="3"/>
        <v>1</v>
      </c>
      <c r="R14" s="5">
        <f>2+VLOOKUP($B14,Course!$E$3:$H$21,3,FALSE)-J14</f>
        <v>1</v>
      </c>
      <c r="S14" s="5"/>
      <c r="T14" s="5">
        <f>IF(OR(ISBLANK($D14),$D14&lt;=0),"",IF(Course!$C7=3,$D14,""))</f>
        <v>4</v>
      </c>
      <c r="U14" s="5">
        <f>IF(OR(ISBLANK($I14),$I14&lt;=0),"",IF(Course!$C7=3,$I14,""))</f>
        <v>5</v>
      </c>
      <c r="V14" s="5" t="str">
        <f>IF(OR(ISBLANK($D14),$D14&lt;=0),"",IF(Course!$C7=4,$D14,""))</f>
        <v/>
      </c>
      <c r="W14" s="5" t="str">
        <f>IF(OR(ISBLANK($I14),$I14&lt;=0),"",IF(Course!$C7=4,$I14,""))</f>
        <v/>
      </c>
      <c r="X14" s="5" t="str">
        <f>IF(OR(ISBLANK($D14),$D14&lt;=0),"",IF(Course!$C7=5,$D14,""))</f>
        <v/>
      </c>
      <c r="Y14" s="5" t="str">
        <f>IF(OR(ISBLANK($I14),$I14&lt;=0),"",IF(Course!$C7=5,$I14,""))</f>
        <v/>
      </c>
    </row>
    <row r="15" spans="2:25" x14ac:dyDescent="0.25">
      <c r="B15" s="2">
        <v>5</v>
      </c>
      <c r="C15" s="5">
        <f>QUOTIENT($G$5,18)+IF(VLOOKUP($B15,Course!$A$3:$D$21,4,FALSE)&lt;=MOD($G$5,18),1,0)</f>
        <v>1</v>
      </c>
      <c r="D15" s="1">
        <v>4</v>
      </c>
      <c r="E15" s="5">
        <f t="shared" si="0"/>
        <v>3</v>
      </c>
      <c r="F15" s="5">
        <f>IF(D15-Course!$C8&gt;2,Course!$C8+2,D15)</f>
        <v>4</v>
      </c>
      <c r="G15" s="2">
        <f t="shared" si="1"/>
        <v>3</v>
      </c>
      <c r="H15" s="5">
        <f>2+VLOOKUP($B15,Course!$A$3:$D$21,3,FALSE)-E15</f>
        <v>3</v>
      </c>
      <c r="I15" s="1">
        <v>6</v>
      </c>
      <c r="J15" s="5">
        <f t="shared" si="2"/>
        <v>5</v>
      </c>
      <c r="K15" s="5">
        <f>IF(I15-Course!$G8&gt;2,Course!$G8+2,I15)</f>
        <v>6</v>
      </c>
      <c r="L15" s="5"/>
      <c r="M15" s="5">
        <f>QUOTIENT($G$5,18)+IF(VLOOKUP($B15,Course!$E$3:$H$21,4,FALSE)&lt;=MOD($G$5,18),1,0)</f>
        <v>1</v>
      </c>
      <c r="N15" s="5"/>
      <c r="O15" s="5">
        <f>Course!C8</f>
        <v>4</v>
      </c>
      <c r="P15" s="5"/>
      <c r="Q15" s="2">
        <f t="shared" si="3"/>
        <v>1</v>
      </c>
      <c r="R15" s="5">
        <f>2+VLOOKUP($B15,Course!$E$3:$H$21,3,FALSE)-J15</f>
        <v>1</v>
      </c>
      <c r="S15" s="5"/>
      <c r="T15" s="5" t="str">
        <f>IF(OR(ISBLANK($D15),$D15&lt;=0),"",IF(Course!$C8=3,$D15,""))</f>
        <v/>
      </c>
      <c r="U15" s="5" t="str">
        <f>IF(OR(ISBLANK($I15),$I15&lt;=0),"",IF(Course!$C8=3,$I15,""))</f>
        <v/>
      </c>
      <c r="V15" s="5">
        <f>IF(OR(ISBLANK($D15),$D15&lt;=0),"",IF(Course!$C8=4,$D15,""))</f>
        <v>4</v>
      </c>
      <c r="W15" s="5">
        <f>IF(OR(ISBLANK($I15),$I15&lt;=0),"",IF(Course!$C8=4,$I15,""))</f>
        <v>6</v>
      </c>
      <c r="X15" s="5" t="str">
        <f>IF(OR(ISBLANK($D15),$D15&lt;=0),"",IF(Course!$C8=5,$D15,""))</f>
        <v/>
      </c>
      <c r="Y15" s="5" t="str">
        <f>IF(OR(ISBLANK($I15),$I15&lt;=0),"",IF(Course!$C8=5,$I15,""))</f>
        <v/>
      </c>
    </row>
    <row r="16" spans="2:25" x14ac:dyDescent="0.25">
      <c r="B16" s="2">
        <v>6</v>
      </c>
      <c r="C16" s="5">
        <f>QUOTIENT($G$5,18)+IF(VLOOKUP($B16,Course!$A$3:$D$21,4,FALSE)&lt;=MOD($G$5,18),1,0)</f>
        <v>2</v>
      </c>
      <c r="D16" s="1">
        <v>7</v>
      </c>
      <c r="E16" s="5">
        <f t="shared" si="0"/>
        <v>5</v>
      </c>
      <c r="F16" s="5">
        <f>IF(D16-Course!$C9&gt;2,Course!$C9+2,D16)</f>
        <v>6</v>
      </c>
      <c r="G16" s="2">
        <f t="shared" si="1"/>
        <v>1</v>
      </c>
      <c r="H16" s="5">
        <f>2+VLOOKUP($B16,Course!$A$3:$D$21,3,FALSE)-E16</f>
        <v>1</v>
      </c>
      <c r="I16" s="1">
        <v>8</v>
      </c>
      <c r="J16" s="5">
        <f t="shared" si="2"/>
        <v>6</v>
      </c>
      <c r="K16" s="5">
        <f>IF(I16-Course!$G9&gt;2,Course!$G9+2,I16)</f>
        <v>6</v>
      </c>
      <c r="L16" s="5"/>
      <c r="M16" s="5">
        <f>QUOTIENT($G$5,18)+IF(VLOOKUP($B16,Course!$E$3:$H$21,4,FALSE)&lt;=MOD($G$5,18),1,0)</f>
        <v>2</v>
      </c>
      <c r="N16" s="5"/>
      <c r="O16" s="5">
        <f>Course!C9</f>
        <v>4</v>
      </c>
      <c r="P16" s="5"/>
      <c r="Q16" s="2">
        <f t="shared" si="3"/>
        <v>0</v>
      </c>
      <c r="R16" s="5">
        <f>2+VLOOKUP($B16,Course!$E$3:$H$21,3,FALSE)-J16</f>
        <v>0</v>
      </c>
      <c r="S16" s="5"/>
      <c r="T16" s="5" t="str">
        <f>IF(OR(ISBLANK($D16),$D16&lt;=0),"",IF(Course!$C9=3,$D16,""))</f>
        <v/>
      </c>
      <c r="U16" s="5" t="str">
        <f>IF(OR(ISBLANK($I16),$I16&lt;=0),"",IF(Course!$C9=3,$I16,""))</f>
        <v/>
      </c>
      <c r="V16" s="5">
        <f>IF(OR(ISBLANK($D16),$D16&lt;=0),"",IF(Course!$C9=4,$D16,""))</f>
        <v>7</v>
      </c>
      <c r="W16" s="5">
        <f>IF(OR(ISBLANK($I16),$I16&lt;=0),"",IF(Course!$C9=4,$I16,""))</f>
        <v>8</v>
      </c>
      <c r="X16" s="5" t="str">
        <f>IF(OR(ISBLANK($D16),$D16&lt;=0),"",IF(Course!$C9=5,$D16,""))</f>
        <v/>
      </c>
      <c r="Y16" s="5" t="str">
        <f>IF(OR(ISBLANK($I16),$I16&lt;=0),"",IF(Course!$C9=5,$I16,""))</f>
        <v/>
      </c>
    </row>
    <row r="17" spans="2:25" x14ac:dyDescent="0.25">
      <c r="B17" s="2">
        <v>7</v>
      </c>
      <c r="C17" s="5">
        <f>QUOTIENT($G$5,18)+IF(VLOOKUP($B17,Course!$A$3:$D$21,4,FALSE)&lt;=MOD($G$5,18),1,0)</f>
        <v>2</v>
      </c>
      <c r="D17" s="1">
        <v>4</v>
      </c>
      <c r="E17" s="5">
        <f t="shared" si="0"/>
        <v>2</v>
      </c>
      <c r="F17" s="5">
        <f>IF(D17-Course!$C10&gt;2,Course!$C10+2,D17)</f>
        <v>4</v>
      </c>
      <c r="G17" s="2">
        <f t="shared" si="1"/>
        <v>4</v>
      </c>
      <c r="H17" s="5">
        <f>2+VLOOKUP($B17,Course!$A$3:$D$21,3,FALSE)-E17</f>
        <v>4</v>
      </c>
      <c r="I17" s="1">
        <v>5</v>
      </c>
      <c r="J17" s="5">
        <f t="shared" si="2"/>
        <v>3</v>
      </c>
      <c r="K17" s="5">
        <f>IF(I17-Course!$G10&gt;2,Course!$G10+2,I17)</f>
        <v>5</v>
      </c>
      <c r="L17" s="5"/>
      <c r="M17" s="5">
        <f>QUOTIENT($G$5,18)+IF(VLOOKUP($B17,Course!$E$3:$H$21,4,FALSE)&lt;=MOD($G$5,18),1,0)</f>
        <v>2</v>
      </c>
      <c r="N17" s="5"/>
      <c r="O17" s="5">
        <f>Course!C10</f>
        <v>4</v>
      </c>
      <c r="P17" s="5"/>
      <c r="Q17" s="2">
        <f t="shared" si="3"/>
        <v>3</v>
      </c>
      <c r="R17" s="5">
        <f>2+VLOOKUP($B17,Course!$E$3:$H$21,3,FALSE)-J17</f>
        <v>3</v>
      </c>
      <c r="S17" s="5"/>
      <c r="T17" s="5" t="str">
        <f>IF(OR(ISBLANK($D17),$D17&lt;=0),"",IF(Course!$C10=3,$D17,""))</f>
        <v/>
      </c>
      <c r="U17" s="5" t="str">
        <f>IF(OR(ISBLANK($I17),$I17&lt;=0),"",IF(Course!$C10=3,$I17,""))</f>
        <v/>
      </c>
      <c r="V17" s="5">
        <f>IF(OR(ISBLANK($D17),$D17&lt;=0),"",IF(Course!$C10=4,$D17,""))</f>
        <v>4</v>
      </c>
      <c r="W17" s="5">
        <f>IF(OR(ISBLANK($I17),$I17&lt;=0),"",IF(Course!$C10=4,$I17,""))</f>
        <v>5</v>
      </c>
      <c r="X17" s="5" t="str">
        <f>IF(OR(ISBLANK($D17),$D17&lt;=0),"",IF(Course!$C10=5,$D17,""))</f>
        <v/>
      </c>
      <c r="Y17" s="5" t="str">
        <f>IF(OR(ISBLANK($I17),$I17&lt;=0),"",IF(Course!$C10=5,$I17,""))</f>
        <v/>
      </c>
    </row>
    <row r="18" spans="2:25" x14ac:dyDescent="0.25">
      <c r="B18" s="2">
        <v>8</v>
      </c>
      <c r="C18" s="5">
        <f>QUOTIENT($G$5,18)+IF(VLOOKUP($B18,Course!$A$3:$D$21,4,FALSE)&lt;=MOD($G$5,18),1,0)</f>
        <v>1</v>
      </c>
      <c r="D18" s="1">
        <v>4</v>
      </c>
      <c r="E18" s="5">
        <f t="shared" si="0"/>
        <v>3</v>
      </c>
      <c r="F18" s="5">
        <f>IF(D18-Course!$C11&gt;2,Course!$C11+2,D18)</f>
        <v>4</v>
      </c>
      <c r="G18" s="2">
        <f t="shared" si="1"/>
        <v>3</v>
      </c>
      <c r="H18" s="5">
        <f>2+VLOOKUP($B18,Course!$A$3:$D$21,3,FALSE)-E18</f>
        <v>3</v>
      </c>
      <c r="I18" s="1">
        <v>5</v>
      </c>
      <c r="J18" s="5">
        <f t="shared" si="2"/>
        <v>4</v>
      </c>
      <c r="K18" s="5">
        <f>IF(I18-Course!$G11&gt;2,Course!$G11+2,I18)</f>
        <v>5</v>
      </c>
      <c r="L18" s="5"/>
      <c r="M18" s="5">
        <f>QUOTIENT($G$5,18)+IF(VLOOKUP($B18,Course!$E$3:$H$21,4,FALSE)&lt;=MOD($G$5,18),1,0)</f>
        <v>1</v>
      </c>
      <c r="N18" s="5"/>
      <c r="O18" s="5">
        <f>Course!C11</f>
        <v>4</v>
      </c>
      <c r="P18" s="5"/>
      <c r="Q18" s="2">
        <f t="shared" si="3"/>
        <v>2</v>
      </c>
      <c r="R18" s="5">
        <f>2+VLOOKUP($B18,Course!$E$3:$H$21,3,FALSE)-J18</f>
        <v>2</v>
      </c>
      <c r="S18" s="5"/>
      <c r="T18" s="5" t="str">
        <f>IF(OR(ISBLANK($D18),$D18&lt;=0),"",IF(Course!$C11=3,$D18,""))</f>
        <v/>
      </c>
      <c r="U18" s="5" t="str">
        <f>IF(OR(ISBLANK($I18),$I18&lt;=0),"",IF(Course!$C11=3,$I18,""))</f>
        <v/>
      </c>
      <c r="V18" s="5">
        <f>IF(OR(ISBLANK($D18),$D18&lt;=0),"",IF(Course!$C11=4,$D18,""))</f>
        <v>4</v>
      </c>
      <c r="W18" s="5">
        <f>IF(OR(ISBLANK($I18),$I18&lt;=0),"",IF(Course!$C11=4,$I18,""))</f>
        <v>5</v>
      </c>
      <c r="X18" s="5" t="str">
        <f>IF(OR(ISBLANK($D18),$D18&lt;=0),"",IF(Course!$C11=5,$D18,""))</f>
        <v/>
      </c>
      <c r="Y18" s="5" t="str">
        <f>IF(OR(ISBLANK($I18),$I18&lt;=0),"",IF(Course!$C11=5,$I18,""))</f>
        <v/>
      </c>
    </row>
    <row r="19" spans="2:25" x14ac:dyDescent="0.25">
      <c r="B19" s="2">
        <v>9</v>
      </c>
      <c r="C19" s="5">
        <f>QUOTIENT($G$5,18)+IF(VLOOKUP($B19,Course!$A$3:$D$21,4,FALSE)&lt;=MOD($G$5,18),1,0)</f>
        <v>1</v>
      </c>
      <c r="D19" s="1">
        <v>4</v>
      </c>
      <c r="E19" s="5">
        <f t="shared" si="0"/>
        <v>3</v>
      </c>
      <c r="F19" s="5">
        <f>IF(D19-Course!$C12&gt;2,Course!$C12+2,D19)</f>
        <v>4</v>
      </c>
      <c r="G19" s="2">
        <f t="shared" si="1"/>
        <v>2</v>
      </c>
      <c r="H19" s="5">
        <f>2+VLOOKUP($B19,Course!$A$3:$D$21,3,FALSE)-E19</f>
        <v>2</v>
      </c>
      <c r="I19" s="1">
        <v>4</v>
      </c>
      <c r="J19" s="5">
        <f t="shared" si="2"/>
        <v>3</v>
      </c>
      <c r="K19" s="5">
        <f>IF(I19-Course!$G12&gt;2,Course!$G12+2,I19)</f>
        <v>4</v>
      </c>
      <c r="L19" s="5"/>
      <c r="M19" s="5">
        <f>QUOTIENT($G$5,18)+IF(VLOOKUP($B19,Course!$E$3:$H$21,4,FALSE)&lt;=MOD($G$5,18),1,0)</f>
        <v>1</v>
      </c>
      <c r="N19" s="5"/>
      <c r="O19" s="5">
        <f>Course!C12</f>
        <v>3</v>
      </c>
      <c r="P19" s="5"/>
      <c r="Q19" s="2">
        <f t="shared" si="3"/>
        <v>2</v>
      </c>
      <c r="R19" s="5">
        <f>2+VLOOKUP($B19,Course!$E$3:$H$21,3,FALSE)-J19</f>
        <v>2</v>
      </c>
      <c r="S19" s="5"/>
      <c r="T19" s="5">
        <f>IF(OR(ISBLANK($D19),$D19&lt;=0),"",IF(Course!$C12=3,$D19,""))</f>
        <v>4</v>
      </c>
      <c r="U19" s="5">
        <f>IF(OR(ISBLANK($I19),$I19&lt;=0),"",IF(Course!$C12=3,$I19,""))</f>
        <v>4</v>
      </c>
      <c r="V19" s="5" t="str">
        <f>IF(OR(ISBLANK($D19),$D19&lt;=0),"",IF(Course!$C12=4,$D19,""))</f>
        <v/>
      </c>
      <c r="W19" s="5" t="str">
        <f>IF(OR(ISBLANK($I19),$I19&lt;=0),"",IF(Course!$C12=4,$I19,""))</f>
        <v/>
      </c>
      <c r="X19" s="5" t="str">
        <f>IF(OR(ISBLANK($D19),$D19&lt;=0),"",IF(Course!$C12=5,$D19,""))</f>
        <v/>
      </c>
      <c r="Y19" s="5" t="str">
        <f>IF(OR(ISBLANK($I19),$I19&lt;=0),"",IF(Course!$C12=5,$I19,""))</f>
        <v/>
      </c>
    </row>
    <row r="20" spans="2:25" x14ac:dyDescent="0.25">
      <c r="B20" s="2">
        <v>10</v>
      </c>
      <c r="C20" s="5">
        <f>QUOTIENT($G$5,18)+IF(VLOOKUP($B20,Course!$A$3:$D$21,4,FALSE)&lt;=MOD($G$5,18),1,0)</f>
        <v>1</v>
      </c>
      <c r="D20" s="1">
        <v>6</v>
      </c>
      <c r="E20" s="5">
        <f t="shared" si="0"/>
        <v>5</v>
      </c>
      <c r="F20" s="5">
        <f>IF(D20-Course!$C13&gt;2,Course!$C13+2,D20)</f>
        <v>6</v>
      </c>
      <c r="G20" s="2">
        <f t="shared" si="1"/>
        <v>1</v>
      </c>
      <c r="H20" s="5">
        <f>2+VLOOKUP($B20,Course!$A$3:$D$21,3,FALSE)-E20</f>
        <v>1</v>
      </c>
      <c r="I20" s="1">
        <v>4</v>
      </c>
      <c r="J20" s="5">
        <f t="shared" si="2"/>
        <v>3</v>
      </c>
      <c r="K20" s="5">
        <f>IF(I20-Course!$G13&gt;2,Course!$G13+2,I20)</f>
        <v>4</v>
      </c>
      <c r="L20" s="5"/>
      <c r="M20" s="5">
        <f>QUOTIENT($G$5,18)+IF(VLOOKUP($B20,Course!$E$3:$H$21,4,FALSE)&lt;=MOD($G$5,18),1,0)</f>
        <v>1</v>
      </c>
      <c r="N20" s="5"/>
      <c r="O20" s="5">
        <f>Course!C13</f>
        <v>4</v>
      </c>
      <c r="P20" s="5"/>
      <c r="Q20" s="2">
        <f t="shared" si="3"/>
        <v>3</v>
      </c>
      <c r="R20" s="5">
        <f>2+VLOOKUP($B20,Course!$E$3:$H$21,3,FALSE)-J20</f>
        <v>3</v>
      </c>
      <c r="S20" s="5"/>
      <c r="T20" s="5" t="str">
        <f>IF(OR(ISBLANK($D20),$D20&lt;=0),"",IF(Course!$C13=3,$D20,""))</f>
        <v/>
      </c>
      <c r="U20" s="5" t="str">
        <f>IF(OR(ISBLANK($I20),$I20&lt;=0),"",IF(Course!$C13=3,$I20,""))</f>
        <v/>
      </c>
      <c r="V20" s="5">
        <f>IF(OR(ISBLANK($D20),$D20&lt;=0),"",IF(Course!$C13=4,$D20,""))</f>
        <v>6</v>
      </c>
      <c r="W20" s="5">
        <f>IF(OR(ISBLANK($I20),$I20&lt;=0),"",IF(Course!$C13=4,$I20,""))</f>
        <v>4</v>
      </c>
      <c r="X20" s="5" t="str">
        <f>IF(OR(ISBLANK($D20),$D20&lt;=0),"",IF(Course!$C13=5,$D20,""))</f>
        <v/>
      </c>
      <c r="Y20" s="5" t="str">
        <f>IF(OR(ISBLANK($I20),$I20&lt;=0),"",IF(Course!$C13=5,$I20,""))</f>
        <v/>
      </c>
    </row>
    <row r="21" spans="2:25" x14ac:dyDescent="0.25">
      <c r="B21" s="2">
        <v>11</v>
      </c>
      <c r="C21" s="5">
        <f>QUOTIENT($G$5,18)+IF(VLOOKUP($B21,Course!$A$3:$D$21,4,FALSE)&lt;=MOD($G$5,18),1,0)</f>
        <v>1</v>
      </c>
      <c r="D21" s="1">
        <v>5</v>
      </c>
      <c r="E21" s="5">
        <f t="shared" si="0"/>
        <v>4</v>
      </c>
      <c r="F21" s="5">
        <f>IF(D21-Course!$C14&gt;2,Course!$C14+2,D21)</f>
        <v>5</v>
      </c>
      <c r="G21" s="2">
        <f t="shared" si="1"/>
        <v>2</v>
      </c>
      <c r="H21" s="5">
        <f>2+VLOOKUP($B21,Course!$A$3:$D$21,3,FALSE)-E21</f>
        <v>2</v>
      </c>
      <c r="I21" s="1">
        <v>4</v>
      </c>
      <c r="J21" s="5">
        <f t="shared" si="2"/>
        <v>3</v>
      </c>
      <c r="K21" s="5">
        <f>IF(I21-Course!$G14&gt;2,Course!$G14+2,I21)</f>
        <v>4</v>
      </c>
      <c r="L21" s="5"/>
      <c r="M21" s="5">
        <f>QUOTIENT($G$5,18)+IF(VLOOKUP($B21,Course!$E$3:$H$21,4,FALSE)&lt;=MOD($G$5,18),1,0)</f>
        <v>1</v>
      </c>
      <c r="N21" s="5"/>
      <c r="O21" s="5">
        <f>Course!C14</f>
        <v>4</v>
      </c>
      <c r="P21" s="5"/>
      <c r="Q21" s="2">
        <f t="shared" si="3"/>
        <v>3</v>
      </c>
      <c r="R21" s="5">
        <f>2+VLOOKUP($B21,Course!$E$3:$H$21,3,FALSE)-J21</f>
        <v>3</v>
      </c>
      <c r="S21" s="5"/>
      <c r="T21" s="5" t="str">
        <f>IF(OR(ISBLANK($D21),$D21&lt;=0),"",IF(Course!$C14=3,$D21,""))</f>
        <v/>
      </c>
      <c r="U21" s="5" t="str">
        <f>IF(OR(ISBLANK($I21),$I21&lt;=0),"",IF(Course!$C14=3,$I21,""))</f>
        <v/>
      </c>
      <c r="V21" s="5">
        <f>IF(OR(ISBLANK($D21),$D21&lt;=0),"",IF(Course!$C14=4,$D21,""))</f>
        <v>5</v>
      </c>
      <c r="W21" s="5">
        <f>IF(OR(ISBLANK($I21),$I21&lt;=0),"",IF(Course!$C14=4,$I21,""))</f>
        <v>4</v>
      </c>
      <c r="X21" s="5" t="str">
        <f>IF(OR(ISBLANK($D21),$D21&lt;=0),"",IF(Course!$C14=5,$D21,""))</f>
        <v/>
      </c>
      <c r="Y21" s="5" t="str">
        <f>IF(OR(ISBLANK($I21),$I21&lt;=0),"",IF(Course!$C14=5,$I21,""))</f>
        <v/>
      </c>
    </row>
    <row r="22" spans="2:25" x14ac:dyDescent="0.25">
      <c r="B22" s="2">
        <v>12</v>
      </c>
      <c r="C22" s="5">
        <f>QUOTIENT($G$5,18)+IF(VLOOKUP($B22,Course!$A$3:$D$21,4,FALSE)&lt;=MOD($G$5,18),1,0)</f>
        <v>1</v>
      </c>
      <c r="D22" s="1">
        <v>7</v>
      </c>
      <c r="E22" s="5">
        <f t="shared" si="0"/>
        <v>6</v>
      </c>
      <c r="F22" s="5">
        <f>IF(D22-Course!$C15&gt;2,Course!$C15+2,D22)</f>
        <v>6</v>
      </c>
      <c r="G22" s="2">
        <f t="shared" si="1"/>
        <v>0</v>
      </c>
      <c r="H22" s="5">
        <f>2+VLOOKUP($B22,Course!$A$3:$D$21,3,FALSE)-E22</f>
        <v>0</v>
      </c>
      <c r="I22" s="1">
        <v>4</v>
      </c>
      <c r="J22" s="5">
        <f t="shared" si="2"/>
        <v>3</v>
      </c>
      <c r="K22" s="5">
        <f>IF(I22-Course!$G15&gt;2,Course!$G15+2,I22)</f>
        <v>4</v>
      </c>
      <c r="L22" s="5"/>
      <c r="M22" s="5">
        <f>QUOTIENT($G$5,18)+IF(VLOOKUP($B22,Course!$E$3:$H$21,4,FALSE)&lt;=MOD($G$5,18),1,0)</f>
        <v>1</v>
      </c>
      <c r="N22" s="5"/>
      <c r="O22" s="5">
        <f>Course!C15</f>
        <v>4</v>
      </c>
      <c r="P22" s="5"/>
      <c r="Q22" s="2">
        <f t="shared" si="3"/>
        <v>3</v>
      </c>
      <c r="R22" s="5">
        <f>2+VLOOKUP($B22,Course!$E$3:$H$21,3,FALSE)-J22</f>
        <v>3</v>
      </c>
      <c r="S22" s="5"/>
      <c r="T22" s="5" t="str">
        <f>IF(OR(ISBLANK($D22),$D22&lt;=0),"",IF(Course!$C15=3,$D22,""))</f>
        <v/>
      </c>
      <c r="U22" s="5" t="str">
        <f>IF(OR(ISBLANK($I22),$I22&lt;=0),"",IF(Course!$C15=3,$I22,""))</f>
        <v/>
      </c>
      <c r="V22" s="5">
        <f>IF(OR(ISBLANK($D22),$D22&lt;=0),"",IF(Course!$C15=4,$D22,""))</f>
        <v>7</v>
      </c>
      <c r="W22" s="5">
        <f>IF(OR(ISBLANK($I22),$I22&lt;=0),"",IF(Course!$C15=4,$I22,""))</f>
        <v>4</v>
      </c>
      <c r="X22" s="5" t="str">
        <f>IF(OR(ISBLANK($D22),$D22&lt;=0),"",IF(Course!$C15=5,$D22,""))</f>
        <v/>
      </c>
      <c r="Y22" s="5" t="str">
        <f>IF(OR(ISBLANK($I22),$I22&lt;=0),"",IF(Course!$C15=5,$I22,""))</f>
        <v/>
      </c>
    </row>
    <row r="23" spans="2:25" x14ac:dyDescent="0.25">
      <c r="B23" s="2">
        <v>13</v>
      </c>
      <c r="C23" s="5">
        <f>QUOTIENT($G$5,18)+IF(VLOOKUP($B23,Course!$A$3:$D$21,4,FALSE)&lt;=MOD($G$5,18),1,0)</f>
        <v>2</v>
      </c>
      <c r="D23" s="1">
        <v>5</v>
      </c>
      <c r="E23" s="5">
        <f t="shared" si="0"/>
        <v>3</v>
      </c>
      <c r="F23" s="5">
        <f>IF(D23-Course!$C16&gt;2,Course!$C16+2,D23)</f>
        <v>5</v>
      </c>
      <c r="G23" s="2">
        <f t="shared" si="1"/>
        <v>3</v>
      </c>
      <c r="H23" s="5">
        <f>2+VLOOKUP($B23,Course!$A$3:$D$21,3,FALSE)-E23</f>
        <v>3</v>
      </c>
      <c r="I23" s="1">
        <v>5</v>
      </c>
      <c r="J23" s="5">
        <f t="shared" si="2"/>
        <v>3</v>
      </c>
      <c r="K23" s="5">
        <f>IF(I23-Course!$G16&gt;2,Course!$G16+2,I23)</f>
        <v>5</v>
      </c>
      <c r="L23" s="5"/>
      <c r="M23" s="5">
        <f>QUOTIENT($G$5,18)+IF(VLOOKUP($B23,Course!$E$3:$H$21,4,FALSE)&lt;=MOD($G$5,18),1,0)</f>
        <v>2</v>
      </c>
      <c r="N23" s="5"/>
      <c r="O23" s="5">
        <f>Course!C16</f>
        <v>4</v>
      </c>
      <c r="P23" s="5"/>
      <c r="Q23" s="2">
        <f t="shared" si="3"/>
        <v>3</v>
      </c>
      <c r="R23" s="5">
        <f>2+VLOOKUP($B23,Course!$E$3:$H$21,3,FALSE)-J23</f>
        <v>3</v>
      </c>
      <c r="S23" s="5"/>
      <c r="T23" s="5" t="str">
        <f>IF(OR(ISBLANK($D23),$D23&lt;=0),"",IF(Course!$C16=3,$D23,""))</f>
        <v/>
      </c>
      <c r="U23" s="5" t="str">
        <f>IF(OR(ISBLANK($I23),$I23&lt;=0),"",IF(Course!$C16=3,$I23,""))</f>
        <v/>
      </c>
      <c r="V23" s="5">
        <f>IF(OR(ISBLANK($D23),$D23&lt;=0),"",IF(Course!$C16=4,$D23,""))</f>
        <v>5</v>
      </c>
      <c r="W23" s="5">
        <f>IF(OR(ISBLANK($I23),$I23&lt;=0),"",IF(Course!$C16=4,$I23,""))</f>
        <v>5</v>
      </c>
      <c r="X23" s="5" t="str">
        <f>IF(OR(ISBLANK($D23),$D23&lt;=0),"",IF(Course!$C16=5,$D23,""))</f>
        <v/>
      </c>
      <c r="Y23" s="5" t="str">
        <f>IF(OR(ISBLANK($I23),$I23&lt;=0),"",IF(Course!$C16=5,$I23,""))</f>
        <v/>
      </c>
    </row>
    <row r="24" spans="2:25" x14ac:dyDescent="0.25">
      <c r="B24" s="2">
        <v>14</v>
      </c>
      <c r="C24" s="5">
        <f>QUOTIENT($G$5,18)+IF(VLOOKUP($B24,Course!$A$3:$D$21,4,FALSE)&lt;=MOD($G$5,18),1,0)</f>
        <v>1</v>
      </c>
      <c r="D24" s="1">
        <v>4</v>
      </c>
      <c r="E24" s="5">
        <f t="shared" si="0"/>
        <v>3</v>
      </c>
      <c r="F24" s="5">
        <f>IF(D24-Course!$C17&gt;2,Course!$C17+2,D24)</f>
        <v>4</v>
      </c>
      <c r="G24" s="2">
        <f t="shared" si="1"/>
        <v>2</v>
      </c>
      <c r="H24" s="5">
        <f>2+VLOOKUP($B24,Course!$A$3:$D$21,3,FALSE)-E24</f>
        <v>2</v>
      </c>
      <c r="I24" s="1">
        <v>4</v>
      </c>
      <c r="J24" s="5">
        <f t="shared" si="2"/>
        <v>3</v>
      </c>
      <c r="K24" s="5">
        <f>IF(I24-Course!$G17&gt;2,Course!$G17+2,I24)</f>
        <v>4</v>
      </c>
      <c r="L24" s="5"/>
      <c r="M24" s="5">
        <f>QUOTIENT($G$5,18)+IF(VLOOKUP($B24,Course!$E$3:$H$21,4,FALSE)&lt;=MOD($G$5,18),1,0)</f>
        <v>1</v>
      </c>
      <c r="N24" s="5"/>
      <c r="O24" s="5">
        <f>Course!C17</f>
        <v>3</v>
      </c>
      <c r="P24" s="5"/>
      <c r="Q24" s="2">
        <f t="shared" si="3"/>
        <v>2</v>
      </c>
      <c r="R24" s="5">
        <f>2+VLOOKUP($B24,Course!$E$3:$H$21,3,FALSE)-J24</f>
        <v>2</v>
      </c>
      <c r="S24" s="5"/>
      <c r="T24" s="5">
        <f>IF(OR(ISBLANK($D24),$D24&lt;=0),"",IF(Course!$C17=3,$D24,""))</f>
        <v>4</v>
      </c>
      <c r="U24" s="5">
        <f>IF(OR(ISBLANK($I24),$I24&lt;=0),"",IF(Course!$C17=3,$I24,""))</f>
        <v>4</v>
      </c>
      <c r="V24" s="5" t="str">
        <f>IF(OR(ISBLANK($D24),$D24&lt;=0),"",IF(Course!$C17=4,$D24,""))</f>
        <v/>
      </c>
      <c r="W24" s="5" t="str">
        <f>IF(OR(ISBLANK($I24),$I24&lt;=0),"",IF(Course!$C17=4,$I24,""))</f>
        <v/>
      </c>
      <c r="X24" s="5" t="str">
        <f>IF(OR(ISBLANK($D24),$D24&lt;=0),"",IF(Course!$C17=5,$D24,""))</f>
        <v/>
      </c>
      <c r="Y24" s="5" t="str">
        <f>IF(OR(ISBLANK($I24),$I24&lt;=0),"",IF(Course!$C17=5,$I24,""))</f>
        <v/>
      </c>
    </row>
    <row r="25" spans="2:25" x14ac:dyDescent="0.25">
      <c r="B25" s="2">
        <v>15</v>
      </c>
      <c r="C25" s="5">
        <f>QUOTIENT($G$5,18)+IF(VLOOKUP($B25,Course!$A$3:$D$21,4,FALSE)&lt;=MOD($G$5,18),1,0)</f>
        <v>2</v>
      </c>
      <c r="D25" s="1">
        <v>6</v>
      </c>
      <c r="E25" s="5">
        <f t="shared" si="0"/>
        <v>4</v>
      </c>
      <c r="F25" s="5">
        <f>IF(D25-Course!$C18&gt;2,Course!$C18+2,D25)</f>
        <v>6</v>
      </c>
      <c r="G25" s="2">
        <f t="shared" si="1"/>
        <v>3</v>
      </c>
      <c r="H25" s="5">
        <f>2+VLOOKUP($B25,Course!$A$3:$D$21,3,FALSE)-E25</f>
        <v>3</v>
      </c>
      <c r="I25" s="1">
        <v>6</v>
      </c>
      <c r="J25" s="5">
        <f t="shared" si="2"/>
        <v>4</v>
      </c>
      <c r="K25" s="5">
        <f>IF(I25-Course!$G18&gt;2,Course!$G18+2,I25)</f>
        <v>6</v>
      </c>
      <c r="L25" s="5"/>
      <c r="M25" s="5">
        <f>QUOTIENT($G$5,18)+IF(VLOOKUP($B25,Course!$E$3:$H$21,4,FALSE)&lt;=MOD($G$5,18),1,0)</f>
        <v>2</v>
      </c>
      <c r="N25" s="5"/>
      <c r="O25" s="5">
        <f>Course!C18</f>
        <v>5</v>
      </c>
      <c r="P25" s="5"/>
      <c r="Q25" s="2">
        <f t="shared" si="3"/>
        <v>3</v>
      </c>
      <c r="R25" s="5">
        <f>2+VLOOKUP($B25,Course!$E$3:$H$21,3,FALSE)-J25</f>
        <v>3</v>
      </c>
      <c r="S25" s="5"/>
      <c r="T25" s="5" t="str">
        <f>IF(OR(ISBLANK($D25),$D25&lt;=0),"",IF(Course!$C18=3,$D25,""))</f>
        <v/>
      </c>
      <c r="U25" s="5" t="str">
        <f>IF(OR(ISBLANK($I25),$I25&lt;=0),"",IF(Course!$C18=3,$I25,""))</f>
        <v/>
      </c>
      <c r="V25" s="5" t="str">
        <f>IF(OR(ISBLANK($D25),$D25&lt;=0),"",IF(Course!$C18=4,$D25,""))</f>
        <v/>
      </c>
      <c r="W25" s="5" t="str">
        <f>IF(OR(ISBLANK($I25),$I25&lt;=0),"",IF(Course!$C18=4,$I25,""))</f>
        <v/>
      </c>
      <c r="X25" s="5">
        <f>IF(OR(ISBLANK($D25),$D25&lt;=0),"",IF(Course!$C18=5,$D25,""))</f>
        <v>6</v>
      </c>
      <c r="Y25" s="5">
        <f>IF(OR(ISBLANK($I25),$I25&lt;=0),"",IF(Course!$C18=5,$I25,""))</f>
        <v>6</v>
      </c>
    </row>
    <row r="26" spans="2:25" x14ac:dyDescent="0.25">
      <c r="B26" s="2">
        <v>16</v>
      </c>
      <c r="C26" s="5">
        <f>QUOTIENT($G$5,18)+IF(VLOOKUP($B26,Course!$A$3:$D$21,4,FALSE)&lt;=MOD($G$5,18),1,0)</f>
        <v>2</v>
      </c>
      <c r="D26" s="1">
        <v>5</v>
      </c>
      <c r="E26" s="5">
        <f t="shared" si="0"/>
        <v>3</v>
      </c>
      <c r="F26" s="5">
        <f>IF(D26-Course!$C19&gt;2,Course!$C19+2,D26)</f>
        <v>5</v>
      </c>
      <c r="G26" s="2">
        <f t="shared" si="1"/>
        <v>3</v>
      </c>
      <c r="H26" s="5">
        <f>2+VLOOKUP($B26,Course!$A$3:$D$21,3,FALSE)-E26</f>
        <v>3</v>
      </c>
      <c r="I26" s="1">
        <v>5</v>
      </c>
      <c r="J26" s="5">
        <f t="shared" si="2"/>
        <v>3</v>
      </c>
      <c r="K26" s="5">
        <f>IF(I26-Course!$G19&gt;2,Course!$G19+2,I26)</f>
        <v>5</v>
      </c>
      <c r="L26" s="5"/>
      <c r="M26" s="5">
        <f>QUOTIENT($G$5,18)+IF(VLOOKUP($B26,Course!$E$3:$H$21,4,FALSE)&lt;=MOD($G$5,18),1,0)</f>
        <v>2</v>
      </c>
      <c r="N26" s="5"/>
      <c r="O26" s="5">
        <f>Course!C19</f>
        <v>4</v>
      </c>
      <c r="P26" s="5"/>
      <c r="Q26" s="2">
        <f t="shared" si="3"/>
        <v>3</v>
      </c>
      <c r="R26" s="5">
        <f>2+VLOOKUP($B26,Course!$E$3:$H$21,3,FALSE)-J26</f>
        <v>3</v>
      </c>
      <c r="S26" s="5"/>
      <c r="T26" s="5" t="str">
        <f>IF(OR(ISBLANK($D26),$D26&lt;=0),"",IF(Course!$C19=3,$D26,""))</f>
        <v/>
      </c>
      <c r="U26" s="5" t="str">
        <f>IF(OR(ISBLANK($I26),$I26&lt;=0),"",IF(Course!$C19=3,$I26,""))</f>
        <v/>
      </c>
      <c r="V26" s="5">
        <f>IF(OR(ISBLANK($D26),$D26&lt;=0),"",IF(Course!$C19=4,$D26,""))</f>
        <v>5</v>
      </c>
      <c r="W26" s="5">
        <f>IF(OR(ISBLANK($I26),$I26&lt;=0),"",IF(Course!$C19=4,$I26,""))</f>
        <v>5</v>
      </c>
      <c r="X26" s="5" t="str">
        <f>IF(OR(ISBLANK($D26),$D26&lt;=0),"",IF(Course!$C19=5,$D26,""))</f>
        <v/>
      </c>
      <c r="Y26" s="5" t="str">
        <f>IF(OR(ISBLANK($I26),$I26&lt;=0),"",IF(Course!$C19=5,$I26,""))</f>
        <v/>
      </c>
    </row>
    <row r="27" spans="2:25" x14ac:dyDescent="0.25">
      <c r="B27" s="2">
        <v>17</v>
      </c>
      <c r="C27" s="5">
        <f>QUOTIENT($G$5,18)+IF(VLOOKUP($B27,Course!$A$3:$D$21,4,FALSE)&lt;=MOD($G$5,18),1,0)</f>
        <v>1</v>
      </c>
      <c r="D27" s="1">
        <v>6</v>
      </c>
      <c r="E27" s="5">
        <f t="shared" si="0"/>
        <v>5</v>
      </c>
      <c r="F27" s="5">
        <f>IF(D27-Course!$C20&gt;2,Course!$C20+2,D27)</f>
        <v>6</v>
      </c>
      <c r="G27" s="2">
        <f t="shared" si="1"/>
        <v>2</v>
      </c>
      <c r="H27" s="5">
        <f>2+VLOOKUP($B27,Course!$A$3:$D$21,3,FALSE)-E27</f>
        <v>2</v>
      </c>
      <c r="I27" s="1">
        <v>8</v>
      </c>
      <c r="J27" s="5">
        <f t="shared" si="2"/>
        <v>7</v>
      </c>
      <c r="K27" s="5">
        <f>IF(I27-Course!$G20&gt;2,Course!$G20+2,I27)</f>
        <v>7</v>
      </c>
      <c r="L27" s="5"/>
      <c r="M27" s="5">
        <f>QUOTIENT($G$5,18)+IF(VLOOKUP($B27,Course!$E$3:$H$21,4,FALSE)&lt;=MOD($G$5,18),1,0)</f>
        <v>1</v>
      </c>
      <c r="N27" s="5"/>
      <c r="O27" s="5">
        <f>Course!C20</f>
        <v>5</v>
      </c>
      <c r="P27" s="5"/>
      <c r="Q27" s="2">
        <f t="shared" si="3"/>
        <v>0</v>
      </c>
      <c r="R27" s="5">
        <f>2+VLOOKUP($B27,Course!$E$3:$H$21,3,FALSE)-J27</f>
        <v>0</v>
      </c>
      <c r="S27" s="5"/>
      <c r="T27" s="5" t="str">
        <f>IF(OR(ISBLANK($D27),$D27&lt;=0),"",IF(Course!$C20=3,$D27,""))</f>
        <v/>
      </c>
      <c r="U27" s="5" t="str">
        <f>IF(OR(ISBLANK($I27),$I27&lt;=0),"",IF(Course!$C20=3,$I27,""))</f>
        <v/>
      </c>
      <c r="V27" s="5" t="str">
        <f>IF(OR(ISBLANK($D27),$D27&lt;=0),"",IF(Course!$C20=4,$D27,""))</f>
        <v/>
      </c>
      <c r="W27" s="5" t="str">
        <f>IF(OR(ISBLANK($I27),$I27&lt;=0),"",IF(Course!$C20=4,$I27,""))</f>
        <v/>
      </c>
      <c r="X27" s="5">
        <f>IF(OR(ISBLANK($D27),$D27&lt;=0),"",IF(Course!$C20=5,$D27,""))</f>
        <v>6</v>
      </c>
      <c r="Y27" s="5">
        <f>IF(OR(ISBLANK($I27),$I27&lt;=0),"",IF(Course!$C20=5,$I27,""))</f>
        <v>8</v>
      </c>
    </row>
    <row r="28" spans="2:25" x14ac:dyDescent="0.25">
      <c r="B28" s="2">
        <v>18</v>
      </c>
      <c r="C28" s="5">
        <f>QUOTIENT($G$5,18)+IF(VLOOKUP($B28,Course!$A$3:$D$21,4,FALSE)&lt;=MOD($G$5,18),1,0)</f>
        <v>1</v>
      </c>
      <c r="D28" s="1">
        <v>6</v>
      </c>
      <c r="E28" s="5">
        <f t="shared" si="0"/>
        <v>5</v>
      </c>
      <c r="F28" s="5">
        <f>IF(D28-Course!$C21&gt;2,Course!$C21+2,D28)</f>
        <v>5</v>
      </c>
      <c r="G28" s="2">
        <f t="shared" si="1"/>
        <v>0</v>
      </c>
      <c r="H28" s="5">
        <f>2+VLOOKUP($B28,Course!$A$3:$D$21,3,FALSE)-E28</f>
        <v>0</v>
      </c>
      <c r="I28" s="1">
        <v>6</v>
      </c>
      <c r="J28" s="5">
        <f t="shared" si="2"/>
        <v>5</v>
      </c>
      <c r="K28" s="5">
        <f>IF(I28-Course!$G21&gt;2,Course!$G21+2,I28)</f>
        <v>5</v>
      </c>
      <c r="L28" s="5"/>
      <c r="M28" s="5">
        <f>QUOTIENT($G$5,18)+IF(VLOOKUP($B28,Course!$E$3:$H$21,4,FALSE)&lt;=MOD($G$5,18),1,0)</f>
        <v>1</v>
      </c>
      <c r="N28" s="5"/>
      <c r="O28" s="5">
        <f>Course!C21</f>
        <v>3</v>
      </c>
      <c r="P28" s="5"/>
      <c r="Q28" s="2">
        <f t="shared" si="3"/>
        <v>0</v>
      </c>
      <c r="R28" s="5">
        <f>2+VLOOKUP($B28,Course!$E$3:$H$21,3,FALSE)-J28</f>
        <v>0</v>
      </c>
      <c r="S28" s="5"/>
      <c r="T28" s="5">
        <f>IF(OR(ISBLANK($D28),$D28&lt;=0),"",IF(Course!$C21=3,$D28,""))</f>
        <v>6</v>
      </c>
      <c r="U28" s="5">
        <f>IF(OR(ISBLANK($I28),$I28&lt;=0),"",IF(Course!$C21=3,$I28,""))</f>
        <v>6</v>
      </c>
      <c r="V28" s="5" t="str">
        <f>IF(OR(ISBLANK($D28),$D28&lt;=0),"",IF(Course!$C21=4,$D28,""))</f>
        <v/>
      </c>
      <c r="W28" s="5" t="str">
        <f>IF(OR(ISBLANK($I28),$I28&lt;=0),"",IF(Course!$C21=4,$I28,""))</f>
        <v/>
      </c>
      <c r="X28" s="5" t="str">
        <f>IF(OR(ISBLANK($D28),$D28&lt;=0),"",IF(Course!$C21=5,$D28,""))</f>
        <v/>
      </c>
      <c r="Y28" s="5" t="str">
        <f>IF(OR(ISBLANK($I28),$I28&lt;=0),"",IF(Course!$C21=5,$I28,""))</f>
        <v/>
      </c>
    </row>
    <row r="29" spans="2:25" x14ac:dyDescent="0.25">
      <c r="B29" s="28" t="s">
        <v>2</v>
      </c>
      <c r="C29" s="29"/>
      <c r="D29" s="29">
        <f>SUM(D11:D28)</f>
        <v>98</v>
      </c>
      <c r="E29" s="38">
        <f>SUM(E11:E28)</f>
        <v>75</v>
      </c>
      <c r="F29" s="38">
        <f>SUM(F11:F28)</f>
        <v>92</v>
      </c>
      <c r="G29" s="28">
        <f t="shared" ref="G29:R29" si="4">SUM(G11:G28)</f>
        <v>33</v>
      </c>
      <c r="H29" s="29">
        <f t="shared" si="4"/>
        <v>32</v>
      </c>
      <c r="I29" s="29">
        <f t="shared" si="4"/>
        <v>100</v>
      </c>
      <c r="J29" s="29">
        <f t="shared" si="4"/>
        <v>77</v>
      </c>
      <c r="K29" s="38">
        <f t="shared" si="4"/>
        <v>94</v>
      </c>
      <c r="L29" s="29"/>
      <c r="M29" s="29"/>
      <c r="N29" s="29"/>
      <c r="O29" s="29"/>
      <c r="P29" s="29"/>
      <c r="Q29" s="28">
        <f t="shared" si="4"/>
        <v>31</v>
      </c>
      <c r="R29" s="29">
        <f t="shared" si="4"/>
        <v>30</v>
      </c>
      <c r="S29" s="29"/>
      <c r="T29" s="5" t="str">
        <f>IF(OR(ISBLANK($D29),$D29&lt;=0),"",IF(Course!$C22=3,$D29,""))</f>
        <v/>
      </c>
      <c r="U29" s="5" t="str">
        <f>IF(OR(ISBLANK($I29),$I29&lt;=0),"",IF(Course!$C22=3,$I29,""))</f>
        <v/>
      </c>
      <c r="V29" s="5" t="str">
        <f>IF(OR(ISBLANK($D29),$D29&lt;=0),"",IF(Course!$C22=4,$D29,""))</f>
        <v/>
      </c>
      <c r="W29" s="5" t="str">
        <f>IF(OR(ISBLANK($I29),$I29&lt;=0),"",IF(Course!$C22=4,$I29,""))</f>
        <v/>
      </c>
      <c r="X29" s="5" t="str">
        <f>IF(OR(ISBLANK($D29),$D29&lt;=0),"",IF(Course!$C22=5,$D29,""))</f>
        <v/>
      </c>
      <c r="Y29" s="5" t="str">
        <f>IF(OR(ISBLANK($I29),$I29&lt;=0),"",IF(Course!$C22=5,$I29,""))</f>
        <v/>
      </c>
    </row>
    <row r="30" spans="2:25" x14ac:dyDescent="0.25">
      <c r="B30" s="25" t="s">
        <v>27</v>
      </c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7">
        <f>Q29+G29</f>
        <v>64</v>
      </c>
      <c r="R30" s="28">
        <f>R29+H29</f>
        <v>62</v>
      </c>
      <c r="S30" s="28">
        <f>Q30+R30/1000</f>
        <v>64.061999999999998</v>
      </c>
      <c r="T30" s="33"/>
      <c r="U30" s="33">
        <f>AVERAGE(T11:U29)</f>
        <v>4.625</v>
      </c>
      <c r="V30" s="33"/>
      <c r="W30" s="33">
        <f>AVERAGE(V11:W29)</f>
        <v>5.5454545454545459</v>
      </c>
      <c r="X30" s="33"/>
      <c r="Y30" s="33">
        <f>AVERAGE(X11:Y29)</f>
        <v>6.5</v>
      </c>
    </row>
    <row r="31" spans="2:25" hidden="1" x14ac:dyDescent="0.25"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7"/>
      <c r="R31" s="26"/>
      <c r="S31" s="26"/>
      <c r="T31" s="26"/>
      <c r="U31" s="26"/>
      <c r="V31" s="26"/>
      <c r="W31" s="26"/>
      <c r="X31" s="26"/>
      <c r="Y31" s="26"/>
    </row>
    <row r="32" spans="2:25" x14ac:dyDescent="0.25">
      <c r="B32" s="36" t="s">
        <v>49</v>
      </c>
      <c r="C32" s="36"/>
      <c r="D32" s="36"/>
      <c r="E32" s="36"/>
      <c r="F32" s="36"/>
      <c r="G32" s="36">
        <f>F29-Course!C25</f>
        <v>21</v>
      </c>
      <c r="H32" s="36"/>
      <c r="I32" s="36"/>
      <c r="J32" s="36"/>
      <c r="K32" s="36"/>
      <c r="L32" s="36"/>
      <c r="M32" s="36"/>
      <c r="N32" s="36"/>
      <c r="O32" s="36"/>
      <c r="P32" s="36"/>
      <c r="Q32" s="37">
        <f>K29-Course!G25</f>
        <v>23</v>
      </c>
      <c r="R32" s="26"/>
      <c r="S32" s="26"/>
      <c r="T32" s="26"/>
      <c r="U32" s="26"/>
      <c r="V32" s="26"/>
      <c r="W32" s="26"/>
      <c r="X32" s="26"/>
      <c r="Y32" s="26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90" verticalDpi="9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38">
    <tabColor theme="7" tint="0.59999389629810485"/>
  </sheetPr>
  <dimension ref="A1:Z33"/>
  <sheetViews>
    <sheetView zoomScaleNormal="100" workbookViewId="0">
      <selection activeCell="E1" sqref="E1:F1048576"/>
    </sheetView>
  </sheetViews>
  <sheetFormatPr defaultColWidth="0" defaultRowHeight="15" customHeight="1" zeroHeight="1" x14ac:dyDescent="0.25"/>
  <cols>
    <col min="1" max="1" width="0.7109375" style="6" customWidth="1"/>
    <col min="2" max="2" width="9.140625" style="6" customWidth="1"/>
    <col min="3" max="3" width="9.28515625" style="5" hidden="1" customWidth="1"/>
    <col min="4" max="4" width="9.140625" style="6" customWidth="1"/>
    <col min="5" max="5" width="10.7109375" style="6" hidden="1" customWidth="1"/>
    <col min="6" max="6" width="9.140625" style="6" hidden="1" customWidth="1"/>
    <col min="7" max="7" width="10.7109375" style="6" customWidth="1"/>
    <col min="8" max="8" width="10.7109375" style="6" hidden="1" customWidth="1"/>
    <col min="9" max="9" width="9.140625" style="6" customWidth="1"/>
    <col min="10" max="14" width="10.7109375" style="6" hidden="1" customWidth="1"/>
    <col min="15" max="16" width="9.140625" style="6" hidden="1" customWidth="1"/>
    <col min="17" max="17" width="10.7109375" style="6" customWidth="1"/>
    <col min="18" max="25" width="10.7109375" style="6" hidden="1" customWidth="1"/>
    <col min="26" max="26" width="0.7109375" style="6" customWidth="1"/>
    <col min="27" max="16384" width="9.140625" style="6" hidden="1"/>
  </cols>
  <sheetData>
    <row r="1" spans="2:25" ht="3.75" customHeight="1" x14ac:dyDescent="0.25"/>
    <row r="2" spans="2:25" ht="23.25" x14ac:dyDescent="0.25">
      <c r="B2" s="132" t="str">
        <f ca="1">MID(CELL("filename",D4),FIND("]",CELL("filename",D4))+1,255)</f>
        <v>Steve</v>
      </c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23"/>
      <c r="T2" s="34"/>
      <c r="U2" s="34"/>
      <c r="V2" s="34"/>
      <c r="W2" s="34"/>
      <c r="X2" s="34"/>
      <c r="Y2" s="34"/>
    </row>
    <row r="3" spans="2:25" x14ac:dyDescent="0.25">
      <c r="B3" s="135" t="s">
        <v>106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24"/>
      <c r="T3" s="35"/>
      <c r="U3" s="35"/>
      <c r="V3" s="35"/>
      <c r="W3" s="35"/>
      <c r="X3" s="35"/>
      <c r="Y3" s="35"/>
    </row>
    <row r="4" spans="2:25" x14ac:dyDescent="0.25"/>
    <row r="5" spans="2:25" x14ac:dyDescent="0.25">
      <c r="B5" s="136" t="s">
        <v>12</v>
      </c>
      <c r="C5" s="136"/>
      <c r="D5" s="136"/>
      <c r="E5" s="25"/>
      <c r="F5" s="26"/>
      <c r="G5" s="31">
        <v>45</v>
      </c>
    </row>
    <row r="6" spans="2:25" hidden="1" x14ac:dyDescent="0.25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2:25" x14ac:dyDescent="0.25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2:25" x14ac:dyDescent="0.25">
      <c r="B8" s="133" t="s">
        <v>23</v>
      </c>
      <c r="C8" s="137" t="s">
        <v>44</v>
      </c>
      <c r="D8" s="133" t="s">
        <v>24</v>
      </c>
      <c r="E8" s="133"/>
      <c r="F8" s="133"/>
      <c r="G8" s="133"/>
      <c r="H8" s="133"/>
      <c r="I8" s="133" t="s">
        <v>25</v>
      </c>
      <c r="J8" s="133"/>
      <c r="K8" s="133"/>
      <c r="L8" s="133"/>
      <c r="M8" s="133"/>
      <c r="N8" s="133"/>
      <c r="O8" s="133"/>
      <c r="P8" s="133"/>
      <c r="Q8" s="133"/>
      <c r="R8" s="133"/>
      <c r="S8" s="27"/>
      <c r="T8" s="133" t="s">
        <v>50</v>
      </c>
      <c r="U8" s="133"/>
      <c r="V8" s="133" t="s">
        <v>51</v>
      </c>
      <c r="W8" s="133"/>
      <c r="X8" s="133" t="s">
        <v>52</v>
      </c>
      <c r="Y8" s="133"/>
    </row>
    <row r="9" spans="2:25" x14ac:dyDescent="0.25">
      <c r="B9" s="133"/>
      <c r="C9" s="137"/>
      <c r="D9" s="138" t="s">
        <v>26</v>
      </c>
      <c r="E9" s="134" t="s">
        <v>13</v>
      </c>
      <c r="F9" s="134"/>
      <c r="G9" s="134"/>
      <c r="H9" s="134"/>
      <c r="I9" s="138" t="s">
        <v>26</v>
      </c>
      <c r="J9" s="134" t="s">
        <v>13</v>
      </c>
      <c r="K9" s="134"/>
      <c r="L9" s="134"/>
      <c r="M9" s="134"/>
      <c r="N9" s="134"/>
      <c r="O9" s="134"/>
      <c r="P9" s="134"/>
      <c r="Q9" s="134"/>
      <c r="R9" s="134"/>
      <c r="S9" s="28"/>
      <c r="T9" s="33" t="s">
        <v>24</v>
      </c>
      <c r="U9" s="33" t="s">
        <v>25</v>
      </c>
      <c r="V9" s="33" t="s">
        <v>24</v>
      </c>
      <c r="W9" s="33" t="s">
        <v>25</v>
      </c>
      <c r="X9" s="33" t="s">
        <v>24</v>
      </c>
      <c r="Y9" s="33" t="s">
        <v>25</v>
      </c>
    </row>
    <row r="10" spans="2:25" x14ac:dyDescent="0.25">
      <c r="B10" s="133"/>
      <c r="C10" s="137"/>
      <c r="D10" s="138"/>
      <c r="E10" s="29" t="s">
        <v>45</v>
      </c>
      <c r="F10" s="29" t="s">
        <v>111</v>
      </c>
      <c r="G10" s="29" t="s">
        <v>41</v>
      </c>
      <c r="H10" s="29" t="s">
        <v>40</v>
      </c>
      <c r="I10" s="138"/>
      <c r="J10" s="29" t="s">
        <v>45</v>
      </c>
      <c r="K10" s="29" t="s">
        <v>111</v>
      </c>
      <c r="L10" s="29"/>
      <c r="M10" s="29" t="s">
        <v>44</v>
      </c>
      <c r="N10" s="29"/>
      <c r="O10" s="29" t="s">
        <v>112</v>
      </c>
      <c r="P10" s="29"/>
      <c r="Q10" s="29" t="s">
        <v>41</v>
      </c>
      <c r="R10" s="29" t="s">
        <v>40</v>
      </c>
      <c r="S10" s="29"/>
      <c r="T10" s="38"/>
      <c r="U10" s="38"/>
      <c r="V10" s="38"/>
      <c r="W10" s="38"/>
      <c r="X10" s="38"/>
      <c r="Y10" s="38"/>
    </row>
    <row r="11" spans="2:25" x14ac:dyDescent="0.25">
      <c r="B11" s="2">
        <v>1</v>
      </c>
      <c r="C11" s="5">
        <f>QUOTIENT($G$5,18)+IF(VLOOKUP($B11,Course!$A$3:$D$21,4,FALSE)&lt;=MOD($G$5,18),1,0)</f>
        <v>2</v>
      </c>
      <c r="D11" s="1">
        <v>9</v>
      </c>
      <c r="E11" s="5">
        <f>IF(D11=10,10,D11-$C11)</f>
        <v>7</v>
      </c>
      <c r="F11" s="5">
        <f>IF(D11-Course!$C4&gt;2,Course!$C4+2,D11)</f>
        <v>6</v>
      </c>
      <c r="G11" s="2">
        <f>IF(H11&lt;0,0,H11)</f>
        <v>0</v>
      </c>
      <c r="H11" s="5">
        <f>2+VLOOKUP($B11,Course!$A$3:$D$21,3,FALSE)-E11</f>
        <v>-1</v>
      </c>
      <c r="I11" s="1">
        <v>9</v>
      </c>
      <c r="J11" s="5">
        <f>IF(I11=10,10,I11-$M11)</f>
        <v>7</v>
      </c>
      <c r="K11" s="5">
        <f>IF(I11-Course!$G4&gt;2,Course!$G4+2,I11)</f>
        <v>6</v>
      </c>
      <c r="L11" s="5"/>
      <c r="M11" s="5">
        <f>QUOTIENT($G$5,18)+IF(VLOOKUP($B11,Course!$E$3:$H$21,4,FALSE)&lt;=MOD($G$5,18),1,0)</f>
        <v>2</v>
      </c>
      <c r="N11" s="5"/>
      <c r="O11" s="5">
        <f>Course!C4</f>
        <v>4</v>
      </c>
      <c r="P11" s="5"/>
      <c r="Q11" s="2">
        <f>IF(R11&lt;0,0,R11)</f>
        <v>0</v>
      </c>
      <c r="R11" s="5">
        <f>2+VLOOKUP($B11,Course!$E$3:$H$21,3,FALSE)-J11</f>
        <v>-1</v>
      </c>
      <c r="S11" s="5"/>
      <c r="T11" s="5" t="str">
        <f>IF(OR(ISBLANK($D11),$D11&lt;=0),"",IF(Course!$C4=3,$D11,""))</f>
        <v/>
      </c>
      <c r="U11" s="5" t="str">
        <f>IF(OR(ISBLANK($I11),$I11&lt;=0),"",IF(Course!$C4=3,$I11,""))</f>
        <v/>
      </c>
      <c r="V11" s="5">
        <f>IF(OR(ISBLANK($D11),$D11&lt;=0),"",IF(Course!$C4=4,$D11,""))</f>
        <v>9</v>
      </c>
      <c r="W11" s="5">
        <f>IF(OR(ISBLANK($I11),$I11&lt;=0),"",IF(Course!$C4=4,$I11,""))</f>
        <v>9</v>
      </c>
      <c r="X11" s="5" t="str">
        <f>IF(OR(ISBLANK($D11),$D11&lt;=0),"",IF(Course!$C4=5,$D11,""))</f>
        <v/>
      </c>
      <c r="Y11" s="5" t="str">
        <f>IF(OR(ISBLANK($I11),$I11&lt;=0),"",IF(Course!$C4=5,$I11,""))</f>
        <v/>
      </c>
    </row>
    <row r="12" spans="2:25" x14ac:dyDescent="0.25">
      <c r="B12" s="2">
        <v>2</v>
      </c>
      <c r="C12" s="5">
        <f>QUOTIENT($G$5,18)+IF(VLOOKUP($B12,Course!$A$3:$D$21,4,FALSE)&lt;=MOD($G$5,18),1,0)</f>
        <v>2</v>
      </c>
      <c r="D12" s="1">
        <v>7</v>
      </c>
      <c r="E12" s="5">
        <f t="shared" ref="E12:E28" si="0">IF(D12=10,10,D12-$C12)</f>
        <v>5</v>
      </c>
      <c r="F12" s="5">
        <f>IF(D12-Course!$C5&gt;2,Course!$C5+2,D12)</f>
        <v>7</v>
      </c>
      <c r="G12" s="2">
        <f t="shared" ref="G12:G28" si="1">IF(H12&lt;0,0,H12)</f>
        <v>2</v>
      </c>
      <c r="H12" s="5">
        <f>2+VLOOKUP($B12,Course!$A$3:$D$21,3,FALSE)-E12</f>
        <v>2</v>
      </c>
      <c r="I12" s="1">
        <v>8</v>
      </c>
      <c r="J12" s="5">
        <f t="shared" ref="J12:J28" si="2">IF(I12=10,10,I12-$M12)</f>
        <v>6</v>
      </c>
      <c r="K12" s="5">
        <f>IF(I12-Course!$G5&gt;2,Course!$G5+2,I12)</f>
        <v>7</v>
      </c>
      <c r="L12" s="5"/>
      <c r="M12" s="5">
        <f>QUOTIENT($G$5,18)+IF(VLOOKUP($B12,Course!$E$3:$H$21,4,FALSE)&lt;=MOD($G$5,18),1,0)</f>
        <v>2</v>
      </c>
      <c r="N12" s="5"/>
      <c r="O12" s="5">
        <f>Course!C5</f>
        <v>5</v>
      </c>
      <c r="P12" s="5"/>
      <c r="Q12" s="2">
        <f t="shared" ref="Q12:Q28" si="3">IF(R12&lt;0,0,R12)</f>
        <v>1</v>
      </c>
      <c r="R12" s="5">
        <f>2+VLOOKUP($B12,Course!$E$3:$H$21,3,FALSE)-J12</f>
        <v>1</v>
      </c>
      <c r="S12" s="5"/>
      <c r="T12" s="5" t="str">
        <f>IF(OR(ISBLANK($D12),$D12&lt;=0),"",IF(Course!$C5=3,$D12,""))</f>
        <v/>
      </c>
      <c r="U12" s="5" t="str">
        <f>IF(OR(ISBLANK($I12),$I12&lt;=0),"",IF(Course!$C5=3,$I12,""))</f>
        <v/>
      </c>
      <c r="V12" s="5" t="str">
        <f>IF(OR(ISBLANK($D12),$D12&lt;=0),"",IF(Course!$C5=4,$D12,""))</f>
        <v/>
      </c>
      <c r="W12" s="5" t="str">
        <f>IF(OR(ISBLANK($I12),$I12&lt;=0),"",IF(Course!$C5=4,$I12,""))</f>
        <v/>
      </c>
      <c r="X12" s="5">
        <f>IF(OR(ISBLANK($D12),$D12&lt;=0),"",IF(Course!$C5=5,$D12,""))</f>
        <v>7</v>
      </c>
      <c r="Y12" s="5">
        <f>IF(OR(ISBLANK($I12),$I12&lt;=0),"",IF(Course!$C5=5,$I12,""))</f>
        <v>8</v>
      </c>
    </row>
    <row r="13" spans="2:25" x14ac:dyDescent="0.25">
      <c r="B13" s="2">
        <v>3</v>
      </c>
      <c r="C13" s="5">
        <f>QUOTIENT($G$5,18)+IF(VLOOKUP($B13,Course!$A$3:$D$21,4,FALSE)&lt;=MOD($G$5,18),1,0)</f>
        <v>3</v>
      </c>
      <c r="D13" s="1">
        <v>6</v>
      </c>
      <c r="E13" s="5">
        <f t="shared" si="0"/>
        <v>3</v>
      </c>
      <c r="F13" s="5">
        <f>IF(D13-Course!$C6&gt;2,Course!$C6+2,D13)</f>
        <v>6</v>
      </c>
      <c r="G13" s="2">
        <f t="shared" si="1"/>
        <v>3</v>
      </c>
      <c r="H13" s="5">
        <f>2+VLOOKUP($B13,Course!$A$3:$D$21,3,FALSE)-E13</f>
        <v>3</v>
      </c>
      <c r="I13" s="1">
        <v>6</v>
      </c>
      <c r="J13" s="5">
        <f t="shared" si="2"/>
        <v>3</v>
      </c>
      <c r="K13" s="5">
        <f>IF(I13-Course!$G6&gt;2,Course!$G6+2,I13)</f>
        <v>6</v>
      </c>
      <c r="L13" s="5"/>
      <c r="M13" s="5">
        <f>QUOTIENT($G$5,18)+IF(VLOOKUP($B13,Course!$E$3:$H$21,4,FALSE)&lt;=MOD($G$5,18),1,0)</f>
        <v>3</v>
      </c>
      <c r="N13" s="5"/>
      <c r="O13" s="5">
        <f>Course!C6</f>
        <v>4</v>
      </c>
      <c r="P13" s="5"/>
      <c r="Q13" s="2">
        <f t="shared" si="3"/>
        <v>3</v>
      </c>
      <c r="R13" s="5">
        <f>2+VLOOKUP($B13,Course!$E$3:$H$21,3,FALSE)-J13</f>
        <v>3</v>
      </c>
      <c r="S13" s="5"/>
      <c r="T13" s="5" t="str">
        <f>IF(OR(ISBLANK($D13),$D13&lt;=0),"",IF(Course!$C6=3,$D13,""))</f>
        <v/>
      </c>
      <c r="U13" s="5" t="str">
        <f>IF(OR(ISBLANK($I13),$I13&lt;=0),"",IF(Course!$C6=3,$I13,""))</f>
        <v/>
      </c>
      <c r="V13" s="5">
        <f>IF(OR(ISBLANK($D13),$D13&lt;=0),"",IF(Course!$C6=4,$D13,""))</f>
        <v>6</v>
      </c>
      <c r="W13" s="5">
        <f>IF(OR(ISBLANK($I13),$I13&lt;=0),"",IF(Course!$C6=4,$I13,""))</f>
        <v>6</v>
      </c>
      <c r="X13" s="5" t="str">
        <f>IF(OR(ISBLANK($D13),$D13&lt;=0),"",IF(Course!$C6=5,$D13,""))</f>
        <v/>
      </c>
      <c r="Y13" s="5" t="str">
        <f>IF(OR(ISBLANK($I13),$I13&lt;=0),"",IF(Course!$C6=5,$I13,""))</f>
        <v/>
      </c>
    </row>
    <row r="14" spans="2:25" x14ac:dyDescent="0.25">
      <c r="B14" s="2">
        <v>4</v>
      </c>
      <c r="C14" s="5">
        <f>QUOTIENT($G$5,18)+IF(VLOOKUP($B14,Course!$A$3:$D$21,4,FALSE)&lt;=MOD($G$5,18),1,0)</f>
        <v>2</v>
      </c>
      <c r="D14" s="1">
        <v>7</v>
      </c>
      <c r="E14" s="5">
        <f t="shared" si="0"/>
        <v>5</v>
      </c>
      <c r="F14" s="5">
        <f>IF(D14-Course!$C7&gt;2,Course!$C7+2,D14)</f>
        <v>5</v>
      </c>
      <c r="G14" s="2">
        <f t="shared" si="1"/>
        <v>0</v>
      </c>
      <c r="H14" s="5">
        <f>2+VLOOKUP($B14,Course!$A$3:$D$21,3,FALSE)-E14</f>
        <v>0</v>
      </c>
      <c r="I14" s="1">
        <v>6</v>
      </c>
      <c r="J14" s="5">
        <f t="shared" si="2"/>
        <v>4</v>
      </c>
      <c r="K14" s="5">
        <f>IF(I14-Course!$G7&gt;2,Course!$G7+2,I14)</f>
        <v>5</v>
      </c>
      <c r="L14" s="5"/>
      <c r="M14" s="5">
        <f>QUOTIENT($G$5,18)+IF(VLOOKUP($B14,Course!$E$3:$H$21,4,FALSE)&lt;=MOD($G$5,18),1,0)</f>
        <v>2</v>
      </c>
      <c r="N14" s="5"/>
      <c r="O14" s="5">
        <f>Course!C7</f>
        <v>3</v>
      </c>
      <c r="P14" s="5"/>
      <c r="Q14" s="2">
        <f t="shared" si="3"/>
        <v>1</v>
      </c>
      <c r="R14" s="5">
        <f>2+VLOOKUP($B14,Course!$E$3:$H$21,3,FALSE)-J14</f>
        <v>1</v>
      </c>
      <c r="S14" s="5"/>
      <c r="T14" s="5">
        <f>IF(OR(ISBLANK($D14),$D14&lt;=0),"",IF(Course!$C7=3,$D14,""))</f>
        <v>7</v>
      </c>
      <c r="U14" s="5">
        <f>IF(OR(ISBLANK($I14),$I14&lt;=0),"",IF(Course!$C7=3,$I14,""))</f>
        <v>6</v>
      </c>
      <c r="V14" s="5" t="str">
        <f>IF(OR(ISBLANK($D14),$D14&lt;=0),"",IF(Course!$C7=4,$D14,""))</f>
        <v/>
      </c>
      <c r="W14" s="5" t="str">
        <f>IF(OR(ISBLANK($I14),$I14&lt;=0),"",IF(Course!$C7=4,$I14,""))</f>
        <v/>
      </c>
      <c r="X14" s="5" t="str">
        <f>IF(OR(ISBLANK($D14),$D14&lt;=0),"",IF(Course!$C7=5,$D14,""))</f>
        <v/>
      </c>
      <c r="Y14" s="5" t="str">
        <f>IF(OR(ISBLANK($I14),$I14&lt;=0),"",IF(Course!$C7=5,$I14,""))</f>
        <v/>
      </c>
    </row>
    <row r="15" spans="2:25" x14ac:dyDescent="0.25">
      <c r="B15" s="2">
        <v>5</v>
      </c>
      <c r="C15" s="5">
        <f>QUOTIENT($G$5,18)+IF(VLOOKUP($B15,Course!$A$3:$D$21,4,FALSE)&lt;=MOD($G$5,18),1,0)</f>
        <v>2</v>
      </c>
      <c r="D15" s="1">
        <v>7</v>
      </c>
      <c r="E15" s="5">
        <f t="shared" si="0"/>
        <v>5</v>
      </c>
      <c r="F15" s="5">
        <f>IF(D15-Course!$C8&gt;2,Course!$C8+2,D15)</f>
        <v>6</v>
      </c>
      <c r="G15" s="2">
        <f t="shared" si="1"/>
        <v>1</v>
      </c>
      <c r="H15" s="5">
        <f>2+VLOOKUP($B15,Course!$A$3:$D$21,3,FALSE)-E15</f>
        <v>1</v>
      </c>
      <c r="I15" s="1">
        <v>10</v>
      </c>
      <c r="J15" s="5">
        <f t="shared" si="2"/>
        <v>10</v>
      </c>
      <c r="K15" s="5">
        <f>IF(I15-Course!$G8&gt;2,Course!$G8+2,I15)</f>
        <v>6</v>
      </c>
      <c r="L15" s="5"/>
      <c r="M15" s="5">
        <f>QUOTIENT($G$5,18)+IF(VLOOKUP($B15,Course!$E$3:$H$21,4,FALSE)&lt;=MOD($G$5,18),1,0)</f>
        <v>2</v>
      </c>
      <c r="N15" s="5"/>
      <c r="O15" s="5">
        <f>Course!C8</f>
        <v>4</v>
      </c>
      <c r="P15" s="5"/>
      <c r="Q15" s="2">
        <f t="shared" si="3"/>
        <v>0</v>
      </c>
      <c r="R15" s="5">
        <f>2+VLOOKUP($B15,Course!$E$3:$H$21,3,FALSE)-J15</f>
        <v>-4</v>
      </c>
      <c r="S15" s="5"/>
      <c r="T15" s="5" t="str">
        <f>IF(OR(ISBLANK($D15),$D15&lt;=0),"",IF(Course!$C8=3,$D15,""))</f>
        <v/>
      </c>
      <c r="U15" s="5" t="str">
        <f>IF(OR(ISBLANK($I15),$I15&lt;=0),"",IF(Course!$C8=3,$I15,""))</f>
        <v/>
      </c>
      <c r="V15" s="5">
        <f>IF(OR(ISBLANK($D15),$D15&lt;=0),"",IF(Course!$C8=4,$D15,""))</f>
        <v>7</v>
      </c>
      <c r="W15" s="5">
        <f>IF(OR(ISBLANK($I15),$I15&lt;=0),"",IF(Course!$C8=4,$I15,""))</f>
        <v>10</v>
      </c>
      <c r="X15" s="5" t="str">
        <f>IF(OR(ISBLANK($D15),$D15&lt;=0),"",IF(Course!$C8=5,$D15,""))</f>
        <v/>
      </c>
      <c r="Y15" s="5" t="str">
        <f>IF(OR(ISBLANK($I15),$I15&lt;=0),"",IF(Course!$C8=5,$I15,""))</f>
        <v/>
      </c>
    </row>
    <row r="16" spans="2:25" x14ac:dyDescent="0.25">
      <c r="B16" s="2">
        <v>6</v>
      </c>
      <c r="C16" s="5">
        <f>QUOTIENT($G$5,18)+IF(VLOOKUP($B16,Course!$A$3:$D$21,4,FALSE)&lt;=MOD($G$5,18),1,0)</f>
        <v>3</v>
      </c>
      <c r="D16" s="1">
        <v>7</v>
      </c>
      <c r="E16" s="5">
        <f t="shared" si="0"/>
        <v>4</v>
      </c>
      <c r="F16" s="5">
        <f>IF(D16-Course!$C9&gt;2,Course!$C9+2,D16)</f>
        <v>6</v>
      </c>
      <c r="G16" s="2">
        <f t="shared" si="1"/>
        <v>2</v>
      </c>
      <c r="H16" s="5">
        <f>2+VLOOKUP($B16,Course!$A$3:$D$21,3,FALSE)-E16</f>
        <v>2</v>
      </c>
      <c r="I16" s="1">
        <v>6</v>
      </c>
      <c r="J16" s="5">
        <f t="shared" si="2"/>
        <v>3</v>
      </c>
      <c r="K16" s="5">
        <f>IF(I16-Course!$G9&gt;2,Course!$G9+2,I16)</f>
        <v>6</v>
      </c>
      <c r="L16" s="5"/>
      <c r="M16" s="5">
        <f>QUOTIENT($G$5,18)+IF(VLOOKUP($B16,Course!$E$3:$H$21,4,FALSE)&lt;=MOD($G$5,18),1,0)</f>
        <v>3</v>
      </c>
      <c r="N16" s="5"/>
      <c r="O16" s="5">
        <f>Course!C9</f>
        <v>4</v>
      </c>
      <c r="P16" s="5"/>
      <c r="Q16" s="2">
        <f t="shared" si="3"/>
        <v>3</v>
      </c>
      <c r="R16" s="5">
        <f>2+VLOOKUP($B16,Course!$E$3:$H$21,3,FALSE)-J16</f>
        <v>3</v>
      </c>
      <c r="S16" s="5"/>
      <c r="T16" s="5" t="str">
        <f>IF(OR(ISBLANK($D16),$D16&lt;=0),"",IF(Course!$C9=3,$D16,""))</f>
        <v/>
      </c>
      <c r="U16" s="5" t="str">
        <f>IF(OR(ISBLANK($I16),$I16&lt;=0),"",IF(Course!$C9=3,$I16,""))</f>
        <v/>
      </c>
      <c r="V16" s="5">
        <f>IF(OR(ISBLANK($D16),$D16&lt;=0),"",IF(Course!$C9=4,$D16,""))</f>
        <v>7</v>
      </c>
      <c r="W16" s="5">
        <f>IF(OR(ISBLANK($I16),$I16&lt;=0),"",IF(Course!$C9=4,$I16,""))</f>
        <v>6</v>
      </c>
      <c r="X16" s="5" t="str">
        <f>IF(OR(ISBLANK($D16),$D16&lt;=0),"",IF(Course!$C9=5,$D16,""))</f>
        <v/>
      </c>
      <c r="Y16" s="5" t="str">
        <f>IF(OR(ISBLANK($I16),$I16&lt;=0),"",IF(Course!$C9=5,$I16,""))</f>
        <v/>
      </c>
    </row>
    <row r="17" spans="2:25" x14ac:dyDescent="0.25">
      <c r="B17" s="2">
        <v>7</v>
      </c>
      <c r="C17" s="5">
        <f>QUOTIENT($G$5,18)+IF(VLOOKUP($B17,Course!$A$3:$D$21,4,FALSE)&lt;=MOD($G$5,18),1,0)</f>
        <v>3</v>
      </c>
      <c r="D17" s="1">
        <v>8</v>
      </c>
      <c r="E17" s="5">
        <f t="shared" si="0"/>
        <v>5</v>
      </c>
      <c r="F17" s="5">
        <f>IF(D17-Course!$C10&gt;2,Course!$C10+2,D17)</f>
        <v>6</v>
      </c>
      <c r="G17" s="2">
        <f t="shared" si="1"/>
        <v>1</v>
      </c>
      <c r="H17" s="5">
        <f>2+VLOOKUP($B17,Course!$A$3:$D$21,3,FALSE)-E17</f>
        <v>1</v>
      </c>
      <c r="I17" s="1">
        <v>10</v>
      </c>
      <c r="J17" s="5">
        <f t="shared" si="2"/>
        <v>10</v>
      </c>
      <c r="K17" s="5">
        <f>IF(I17-Course!$G10&gt;2,Course!$G10+2,I17)</f>
        <v>6</v>
      </c>
      <c r="L17" s="5"/>
      <c r="M17" s="5">
        <f>QUOTIENT($G$5,18)+IF(VLOOKUP($B17,Course!$E$3:$H$21,4,FALSE)&lt;=MOD($G$5,18),1,0)</f>
        <v>3</v>
      </c>
      <c r="N17" s="5"/>
      <c r="O17" s="5">
        <f>Course!C10</f>
        <v>4</v>
      </c>
      <c r="P17" s="5"/>
      <c r="Q17" s="2">
        <f t="shared" si="3"/>
        <v>0</v>
      </c>
      <c r="R17" s="5">
        <f>2+VLOOKUP($B17,Course!$E$3:$H$21,3,FALSE)-J17</f>
        <v>-4</v>
      </c>
      <c r="S17" s="5"/>
      <c r="T17" s="5" t="str">
        <f>IF(OR(ISBLANK($D17),$D17&lt;=0),"",IF(Course!$C10=3,$D17,""))</f>
        <v/>
      </c>
      <c r="U17" s="5" t="str">
        <f>IF(OR(ISBLANK($I17),$I17&lt;=0),"",IF(Course!$C10=3,$I17,""))</f>
        <v/>
      </c>
      <c r="V17" s="5">
        <f>IF(OR(ISBLANK($D17),$D17&lt;=0),"",IF(Course!$C10=4,$D17,""))</f>
        <v>8</v>
      </c>
      <c r="W17" s="5">
        <f>IF(OR(ISBLANK($I17),$I17&lt;=0),"",IF(Course!$C10=4,$I17,""))</f>
        <v>10</v>
      </c>
      <c r="X17" s="5" t="str">
        <f>IF(OR(ISBLANK($D17),$D17&lt;=0),"",IF(Course!$C10=5,$D17,""))</f>
        <v/>
      </c>
      <c r="Y17" s="5" t="str">
        <f>IF(OR(ISBLANK($I17),$I17&lt;=0),"",IF(Course!$C10=5,$I17,""))</f>
        <v/>
      </c>
    </row>
    <row r="18" spans="2:25" x14ac:dyDescent="0.25">
      <c r="B18" s="2">
        <v>8</v>
      </c>
      <c r="C18" s="5">
        <f>QUOTIENT($G$5,18)+IF(VLOOKUP($B18,Course!$A$3:$D$21,4,FALSE)&lt;=MOD($G$5,18),1,0)</f>
        <v>2</v>
      </c>
      <c r="D18" s="1">
        <v>6</v>
      </c>
      <c r="E18" s="5">
        <f t="shared" si="0"/>
        <v>4</v>
      </c>
      <c r="F18" s="5">
        <f>IF(D18-Course!$C11&gt;2,Course!$C11+2,D18)</f>
        <v>6</v>
      </c>
      <c r="G18" s="2">
        <f t="shared" si="1"/>
        <v>2</v>
      </c>
      <c r="H18" s="5">
        <f>2+VLOOKUP($B18,Course!$A$3:$D$21,3,FALSE)-E18</f>
        <v>2</v>
      </c>
      <c r="I18" s="1">
        <v>6</v>
      </c>
      <c r="J18" s="5">
        <f t="shared" si="2"/>
        <v>4</v>
      </c>
      <c r="K18" s="5">
        <f>IF(I18-Course!$G11&gt;2,Course!$G11+2,I18)</f>
        <v>6</v>
      </c>
      <c r="L18" s="5"/>
      <c r="M18" s="5">
        <f>QUOTIENT($G$5,18)+IF(VLOOKUP($B18,Course!$E$3:$H$21,4,FALSE)&lt;=MOD($G$5,18),1,0)</f>
        <v>2</v>
      </c>
      <c r="N18" s="5"/>
      <c r="O18" s="5">
        <f>Course!C11</f>
        <v>4</v>
      </c>
      <c r="P18" s="5"/>
      <c r="Q18" s="2">
        <f t="shared" si="3"/>
        <v>2</v>
      </c>
      <c r="R18" s="5">
        <f>2+VLOOKUP($B18,Course!$E$3:$H$21,3,FALSE)-J18</f>
        <v>2</v>
      </c>
      <c r="S18" s="5"/>
      <c r="T18" s="5" t="str">
        <f>IF(OR(ISBLANK($D18),$D18&lt;=0),"",IF(Course!$C11=3,$D18,""))</f>
        <v/>
      </c>
      <c r="U18" s="5" t="str">
        <f>IF(OR(ISBLANK($I18),$I18&lt;=0),"",IF(Course!$C11=3,$I18,""))</f>
        <v/>
      </c>
      <c r="V18" s="5">
        <f>IF(OR(ISBLANK($D18),$D18&lt;=0),"",IF(Course!$C11=4,$D18,""))</f>
        <v>6</v>
      </c>
      <c r="W18" s="5">
        <f>IF(OR(ISBLANK($I18),$I18&lt;=0),"",IF(Course!$C11=4,$I18,""))</f>
        <v>6</v>
      </c>
      <c r="X18" s="5" t="str">
        <f>IF(OR(ISBLANK($D18),$D18&lt;=0),"",IF(Course!$C11=5,$D18,""))</f>
        <v/>
      </c>
      <c r="Y18" s="5" t="str">
        <f>IF(OR(ISBLANK($I18),$I18&lt;=0),"",IF(Course!$C11=5,$I18,""))</f>
        <v/>
      </c>
    </row>
    <row r="19" spans="2:25" x14ac:dyDescent="0.25">
      <c r="B19" s="2">
        <v>9</v>
      </c>
      <c r="C19" s="5">
        <f>QUOTIENT($G$5,18)+IF(VLOOKUP($B19,Course!$A$3:$D$21,4,FALSE)&lt;=MOD($G$5,18),1,0)</f>
        <v>3</v>
      </c>
      <c r="D19" s="1">
        <v>4</v>
      </c>
      <c r="E19" s="5">
        <f t="shared" si="0"/>
        <v>1</v>
      </c>
      <c r="F19" s="5">
        <f>IF(D19-Course!$C12&gt;2,Course!$C12+2,D19)</f>
        <v>4</v>
      </c>
      <c r="G19" s="2">
        <f t="shared" si="1"/>
        <v>4</v>
      </c>
      <c r="H19" s="5">
        <f>2+VLOOKUP($B19,Course!$A$3:$D$21,3,FALSE)-E19</f>
        <v>4</v>
      </c>
      <c r="I19" s="1">
        <v>5</v>
      </c>
      <c r="J19" s="5">
        <f t="shared" si="2"/>
        <v>2</v>
      </c>
      <c r="K19" s="5">
        <f>IF(I19-Course!$G12&gt;2,Course!$G12+2,I19)</f>
        <v>5</v>
      </c>
      <c r="L19" s="5"/>
      <c r="M19" s="5">
        <f>QUOTIENT($G$5,18)+IF(VLOOKUP($B19,Course!$E$3:$H$21,4,FALSE)&lt;=MOD($G$5,18),1,0)</f>
        <v>3</v>
      </c>
      <c r="N19" s="5"/>
      <c r="O19" s="5">
        <f>Course!C12</f>
        <v>3</v>
      </c>
      <c r="P19" s="5"/>
      <c r="Q19" s="2">
        <f t="shared" si="3"/>
        <v>3</v>
      </c>
      <c r="R19" s="5">
        <f>2+VLOOKUP($B19,Course!$E$3:$H$21,3,FALSE)-J19</f>
        <v>3</v>
      </c>
      <c r="S19" s="5"/>
      <c r="T19" s="5">
        <f>IF(OR(ISBLANK($D19),$D19&lt;=0),"",IF(Course!$C12=3,$D19,""))</f>
        <v>4</v>
      </c>
      <c r="U19" s="5">
        <f>IF(OR(ISBLANK($I19),$I19&lt;=0),"",IF(Course!$C12=3,$I19,""))</f>
        <v>5</v>
      </c>
      <c r="V19" s="5" t="str">
        <f>IF(OR(ISBLANK($D19),$D19&lt;=0),"",IF(Course!$C12=4,$D19,""))</f>
        <v/>
      </c>
      <c r="W19" s="5" t="str">
        <f>IF(OR(ISBLANK($I19),$I19&lt;=0),"",IF(Course!$C12=4,$I19,""))</f>
        <v/>
      </c>
      <c r="X19" s="5" t="str">
        <f>IF(OR(ISBLANK($D19),$D19&lt;=0),"",IF(Course!$C12=5,$D19,""))</f>
        <v/>
      </c>
      <c r="Y19" s="5" t="str">
        <f>IF(OR(ISBLANK($I19),$I19&lt;=0),"",IF(Course!$C12=5,$I19,""))</f>
        <v/>
      </c>
    </row>
    <row r="20" spans="2:25" x14ac:dyDescent="0.25">
      <c r="B20" s="2">
        <v>10</v>
      </c>
      <c r="C20" s="5">
        <f>QUOTIENT($G$5,18)+IF(VLOOKUP($B20,Course!$A$3:$D$21,4,FALSE)&lt;=MOD($G$5,18),1,0)</f>
        <v>2</v>
      </c>
      <c r="D20" s="1">
        <v>7</v>
      </c>
      <c r="E20" s="5">
        <f t="shared" si="0"/>
        <v>5</v>
      </c>
      <c r="F20" s="5">
        <f>IF(D20-Course!$C13&gt;2,Course!$C13+2,D20)</f>
        <v>6</v>
      </c>
      <c r="G20" s="2">
        <f t="shared" si="1"/>
        <v>1</v>
      </c>
      <c r="H20" s="5">
        <f>2+VLOOKUP($B20,Course!$A$3:$D$21,3,FALSE)-E20</f>
        <v>1</v>
      </c>
      <c r="I20" s="1">
        <v>7</v>
      </c>
      <c r="J20" s="5">
        <f t="shared" si="2"/>
        <v>5</v>
      </c>
      <c r="K20" s="5">
        <f>IF(I20-Course!$G13&gt;2,Course!$G13+2,I20)</f>
        <v>6</v>
      </c>
      <c r="L20" s="5"/>
      <c r="M20" s="5">
        <f>QUOTIENT($G$5,18)+IF(VLOOKUP($B20,Course!$E$3:$H$21,4,FALSE)&lt;=MOD($G$5,18),1,0)</f>
        <v>2</v>
      </c>
      <c r="N20" s="5"/>
      <c r="O20" s="5">
        <f>Course!C13</f>
        <v>4</v>
      </c>
      <c r="P20" s="5"/>
      <c r="Q20" s="2">
        <f t="shared" si="3"/>
        <v>1</v>
      </c>
      <c r="R20" s="5">
        <f>2+VLOOKUP($B20,Course!$E$3:$H$21,3,FALSE)-J20</f>
        <v>1</v>
      </c>
      <c r="S20" s="5"/>
      <c r="T20" s="5" t="str">
        <f>IF(OR(ISBLANK($D20),$D20&lt;=0),"",IF(Course!$C13=3,$D20,""))</f>
        <v/>
      </c>
      <c r="U20" s="5" t="str">
        <f>IF(OR(ISBLANK($I20),$I20&lt;=0),"",IF(Course!$C13=3,$I20,""))</f>
        <v/>
      </c>
      <c r="V20" s="5">
        <f>IF(OR(ISBLANK($D20),$D20&lt;=0),"",IF(Course!$C13=4,$D20,""))</f>
        <v>7</v>
      </c>
      <c r="W20" s="5">
        <f>IF(OR(ISBLANK($I20),$I20&lt;=0),"",IF(Course!$C13=4,$I20,""))</f>
        <v>7</v>
      </c>
      <c r="X20" s="5" t="str">
        <f>IF(OR(ISBLANK($D20),$D20&lt;=0),"",IF(Course!$C13=5,$D20,""))</f>
        <v/>
      </c>
      <c r="Y20" s="5" t="str">
        <f>IF(OR(ISBLANK($I20),$I20&lt;=0),"",IF(Course!$C13=5,$I20,""))</f>
        <v/>
      </c>
    </row>
    <row r="21" spans="2:25" x14ac:dyDescent="0.25">
      <c r="B21" s="2">
        <v>11</v>
      </c>
      <c r="C21" s="5">
        <f>QUOTIENT($G$5,18)+IF(VLOOKUP($B21,Course!$A$3:$D$21,4,FALSE)&lt;=MOD($G$5,18),1,0)</f>
        <v>2</v>
      </c>
      <c r="D21" s="1">
        <v>6</v>
      </c>
      <c r="E21" s="5">
        <f t="shared" si="0"/>
        <v>4</v>
      </c>
      <c r="F21" s="5">
        <f>IF(D21-Course!$C14&gt;2,Course!$C14+2,D21)</f>
        <v>6</v>
      </c>
      <c r="G21" s="2">
        <f t="shared" si="1"/>
        <v>2</v>
      </c>
      <c r="H21" s="5">
        <f>2+VLOOKUP($B21,Course!$A$3:$D$21,3,FALSE)-E21</f>
        <v>2</v>
      </c>
      <c r="I21" s="1">
        <v>6</v>
      </c>
      <c r="J21" s="5">
        <f t="shared" si="2"/>
        <v>4</v>
      </c>
      <c r="K21" s="5">
        <f>IF(I21-Course!$G14&gt;2,Course!$G14+2,I21)</f>
        <v>6</v>
      </c>
      <c r="L21" s="5"/>
      <c r="M21" s="5">
        <f>QUOTIENT($G$5,18)+IF(VLOOKUP($B21,Course!$E$3:$H$21,4,FALSE)&lt;=MOD($G$5,18),1,0)</f>
        <v>2</v>
      </c>
      <c r="N21" s="5"/>
      <c r="O21" s="5">
        <f>Course!C14</f>
        <v>4</v>
      </c>
      <c r="P21" s="5"/>
      <c r="Q21" s="2">
        <f t="shared" si="3"/>
        <v>2</v>
      </c>
      <c r="R21" s="5">
        <f>2+VLOOKUP($B21,Course!$E$3:$H$21,3,FALSE)-J21</f>
        <v>2</v>
      </c>
      <c r="S21" s="5"/>
      <c r="T21" s="5" t="str">
        <f>IF(OR(ISBLANK($D21),$D21&lt;=0),"",IF(Course!$C14=3,$D21,""))</f>
        <v/>
      </c>
      <c r="U21" s="5" t="str">
        <f>IF(OR(ISBLANK($I21),$I21&lt;=0),"",IF(Course!$C14=3,$I21,""))</f>
        <v/>
      </c>
      <c r="V21" s="5">
        <f>IF(OR(ISBLANK($D21),$D21&lt;=0),"",IF(Course!$C14=4,$D21,""))</f>
        <v>6</v>
      </c>
      <c r="W21" s="5">
        <f>IF(OR(ISBLANK($I21),$I21&lt;=0),"",IF(Course!$C14=4,$I21,""))</f>
        <v>6</v>
      </c>
      <c r="X21" s="5" t="str">
        <f>IF(OR(ISBLANK($D21),$D21&lt;=0),"",IF(Course!$C14=5,$D21,""))</f>
        <v/>
      </c>
      <c r="Y21" s="5" t="str">
        <f>IF(OR(ISBLANK($I21),$I21&lt;=0),"",IF(Course!$C14=5,$I21,""))</f>
        <v/>
      </c>
    </row>
    <row r="22" spans="2:25" x14ac:dyDescent="0.25">
      <c r="B22" s="2">
        <v>12</v>
      </c>
      <c r="C22" s="5">
        <f>QUOTIENT($G$5,18)+IF(VLOOKUP($B22,Course!$A$3:$D$21,4,FALSE)&lt;=MOD($G$5,18),1,0)</f>
        <v>3</v>
      </c>
      <c r="D22" s="1">
        <v>7</v>
      </c>
      <c r="E22" s="5">
        <f t="shared" si="0"/>
        <v>4</v>
      </c>
      <c r="F22" s="5">
        <f>IF(D22-Course!$C15&gt;2,Course!$C15+2,D22)</f>
        <v>6</v>
      </c>
      <c r="G22" s="2">
        <f t="shared" si="1"/>
        <v>2</v>
      </c>
      <c r="H22" s="5">
        <f>2+VLOOKUP($B22,Course!$A$3:$D$21,3,FALSE)-E22</f>
        <v>2</v>
      </c>
      <c r="I22" s="1">
        <v>7</v>
      </c>
      <c r="J22" s="5">
        <f t="shared" si="2"/>
        <v>4</v>
      </c>
      <c r="K22" s="5">
        <f>IF(I22-Course!$G15&gt;2,Course!$G15+2,I22)</f>
        <v>6</v>
      </c>
      <c r="L22" s="5"/>
      <c r="M22" s="5">
        <f>QUOTIENT($G$5,18)+IF(VLOOKUP($B22,Course!$E$3:$H$21,4,FALSE)&lt;=MOD($G$5,18),1,0)</f>
        <v>3</v>
      </c>
      <c r="N22" s="5"/>
      <c r="O22" s="5">
        <f>Course!C15</f>
        <v>4</v>
      </c>
      <c r="P22" s="5"/>
      <c r="Q22" s="2">
        <f t="shared" si="3"/>
        <v>2</v>
      </c>
      <c r="R22" s="5">
        <f>2+VLOOKUP($B22,Course!$E$3:$H$21,3,FALSE)-J22</f>
        <v>2</v>
      </c>
      <c r="S22" s="5"/>
      <c r="T22" s="5" t="str">
        <f>IF(OR(ISBLANK($D22),$D22&lt;=0),"",IF(Course!$C15=3,$D22,""))</f>
        <v/>
      </c>
      <c r="U22" s="5" t="str">
        <f>IF(OR(ISBLANK($I22),$I22&lt;=0),"",IF(Course!$C15=3,$I22,""))</f>
        <v/>
      </c>
      <c r="V22" s="5">
        <f>IF(OR(ISBLANK($D22),$D22&lt;=0),"",IF(Course!$C15=4,$D22,""))</f>
        <v>7</v>
      </c>
      <c r="W22" s="5">
        <f>IF(OR(ISBLANK($I22),$I22&lt;=0),"",IF(Course!$C15=4,$I22,""))</f>
        <v>7</v>
      </c>
      <c r="X22" s="5" t="str">
        <f>IF(OR(ISBLANK($D22),$D22&lt;=0),"",IF(Course!$C15=5,$D22,""))</f>
        <v/>
      </c>
      <c r="Y22" s="5" t="str">
        <f>IF(OR(ISBLANK($I22),$I22&lt;=0),"",IF(Course!$C15=5,$I22,""))</f>
        <v/>
      </c>
    </row>
    <row r="23" spans="2:25" x14ac:dyDescent="0.25">
      <c r="B23" s="2">
        <v>13</v>
      </c>
      <c r="C23" s="5">
        <f>QUOTIENT($G$5,18)+IF(VLOOKUP($B23,Course!$A$3:$D$21,4,FALSE)&lt;=MOD($G$5,18),1,0)</f>
        <v>3</v>
      </c>
      <c r="D23" s="1">
        <v>5</v>
      </c>
      <c r="E23" s="5">
        <f t="shared" si="0"/>
        <v>2</v>
      </c>
      <c r="F23" s="5">
        <f>IF(D23-Course!$C16&gt;2,Course!$C16+2,D23)</f>
        <v>5</v>
      </c>
      <c r="G23" s="2">
        <f t="shared" si="1"/>
        <v>4</v>
      </c>
      <c r="H23" s="5">
        <f>2+VLOOKUP($B23,Course!$A$3:$D$21,3,FALSE)-E23</f>
        <v>4</v>
      </c>
      <c r="I23" s="1">
        <v>10</v>
      </c>
      <c r="J23" s="5">
        <f t="shared" si="2"/>
        <v>10</v>
      </c>
      <c r="K23" s="5">
        <f>IF(I23-Course!$G16&gt;2,Course!$G16+2,I23)</f>
        <v>6</v>
      </c>
      <c r="L23" s="5"/>
      <c r="M23" s="5">
        <f>QUOTIENT($G$5,18)+IF(VLOOKUP($B23,Course!$E$3:$H$21,4,FALSE)&lt;=MOD($G$5,18),1,0)</f>
        <v>3</v>
      </c>
      <c r="N23" s="5"/>
      <c r="O23" s="5">
        <f>Course!C16</f>
        <v>4</v>
      </c>
      <c r="P23" s="5"/>
      <c r="Q23" s="2">
        <f t="shared" si="3"/>
        <v>0</v>
      </c>
      <c r="R23" s="5">
        <f>2+VLOOKUP($B23,Course!$E$3:$H$21,3,FALSE)-J23</f>
        <v>-4</v>
      </c>
      <c r="S23" s="5"/>
      <c r="T23" s="5" t="str">
        <f>IF(OR(ISBLANK($D23),$D23&lt;=0),"",IF(Course!$C16=3,$D23,""))</f>
        <v/>
      </c>
      <c r="U23" s="5" t="str">
        <f>IF(OR(ISBLANK($I23),$I23&lt;=0),"",IF(Course!$C16=3,$I23,""))</f>
        <v/>
      </c>
      <c r="V23" s="5">
        <f>IF(OR(ISBLANK($D23),$D23&lt;=0),"",IF(Course!$C16=4,$D23,""))</f>
        <v>5</v>
      </c>
      <c r="W23" s="5">
        <f>IF(OR(ISBLANK($I23),$I23&lt;=0),"",IF(Course!$C16=4,$I23,""))</f>
        <v>10</v>
      </c>
      <c r="X23" s="5" t="str">
        <f>IF(OR(ISBLANK($D23),$D23&lt;=0),"",IF(Course!$C16=5,$D23,""))</f>
        <v/>
      </c>
      <c r="Y23" s="5" t="str">
        <f>IF(OR(ISBLANK($I23),$I23&lt;=0),"",IF(Course!$C16=5,$I23,""))</f>
        <v/>
      </c>
    </row>
    <row r="24" spans="2:25" x14ac:dyDescent="0.25">
      <c r="B24" s="2">
        <v>14</v>
      </c>
      <c r="C24" s="5">
        <f>QUOTIENT($G$5,18)+IF(VLOOKUP($B24,Course!$A$3:$D$21,4,FALSE)&lt;=MOD($G$5,18),1,0)</f>
        <v>2</v>
      </c>
      <c r="D24" s="1">
        <v>3</v>
      </c>
      <c r="E24" s="5">
        <f t="shared" si="0"/>
        <v>1</v>
      </c>
      <c r="F24" s="5">
        <f>IF(D24-Course!$C17&gt;2,Course!$C17+2,D24)</f>
        <v>3</v>
      </c>
      <c r="G24" s="2">
        <f t="shared" si="1"/>
        <v>4</v>
      </c>
      <c r="H24" s="5">
        <f>2+VLOOKUP($B24,Course!$A$3:$D$21,3,FALSE)-E24</f>
        <v>4</v>
      </c>
      <c r="I24" s="1">
        <v>4</v>
      </c>
      <c r="J24" s="5">
        <f t="shared" si="2"/>
        <v>2</v>
      </c>
      <c r="K24" s="5">
        <f>IF(I24-Course!$G17&gt;2,Course!$G17+2,I24)</f>
        <v>4</v>
      </c>
      <c r="L24" s="5"/>
      <c r="M24" s="5">
        <f>QUOTIENT($G$5,18)+IF(VLOOKUP($B24,Course!$E$3:$H$21,4,FALSE)&lt;=MOD($G$5,18),1,0)</f>
        <v>2</v>
      </c>
      <c r="N24" s="5"/>
      <c r="O24" s="5">
        <f>Course!C17</f>
        <v>3</v>
      </c>
      <c r="P24" s="5"/>
      <c r="Q24" s="2">
        <f t="shared" si="3"/>
        <v>3</v>
      </c>
      <c r="R24" s="5">
        <f>2+VLOOKUP($B24,Course!$E$3:$H$21,3,FALSE)-J24</f>
        <v>3</v>
      </c>
      <c r="S24" s="5"/>
      <c r="T24" s="5">
        <f>IF(OR(ISBLANK($D24),$D24&lt;=0),"",IF(Course!$C17=3,$D24,""))</f>
        <v>3</v>
      </c>
      <c r="U24" s="5">
        <f>IF(OR(ISBLANK($I24),$I24&lt;=0),"",IF(Course!$C17=3,$I24,""))</f>
        <v>4</v>
      </c>
      <c r="V24" s="5" t="str">
        <f>IF(OR(ISBLANK($D24),$D24&lt;=0),"",IF(Course!$C17=4,$D24,""))</f>
        <v/>
      </c>
      <c r="W24" s="5" t="str">
        <f>IF(OR(ISBLANK($I24),$I24&lt;=0),"",IF(Course!$C17=4,$I24,""))</f>
        <v/>
      </c>
      <c r="X24" s="5" t="str">
        <f>IF(OR(ISBLANK($D24),$D24&lt;=0),"",IF(Course!$C17=5,$D24,""))</f>
        <v/>
      </c>
      <c r="Y24" s="5" t="str">
        <f>IF(OR(ISBLANK($I24),$I24&lt;=0),"",IF(Course!$C17=5,$I24,""))</f>
        <v/>
      </c>
    </row>
    <row r="25" spans="2:25" x14ac:dyDescent="0.25">
      <c r="B25" s="2">
        <v>15</v>
      </c>
      <c r="C25" s="5">
        <f>QUOTIENT($G$5,18)+IF(VLOOKUP($B25,Course!$A$3:$D$21,4,FALSE)&lt;=MOD($G$5,18),1,0)</f>
        <v>3</v>
      </c>
      <c r="D25" s="1">
        <v>9</v>
      </c>
      <c r="E25" s="5">
        <f t="shared" si="0"/>
        <v>6</v>
      </c>
      <c r="F25" s="5">
        <f>IF(D25-Course!$C18&gt;2,Course!$C18+2,D25)</f>
        <v>7</v>
      </c>
      <c r="G25" s="2">
        <f t="shared" si="1"/>
        <v>1</v>
      </c>
      <c r="H25" s="5">
        <f>2+VLOOKUP($B25,Course!$A$3:$D$21,3,FALSE)-E25</f>
        <v>1</v>
      </c>
      <c r="I25" s="1">
        <v>9</v>
      </c>
      <c r="J25" s="5">
        <f t="shared" si="2"/>
        <v>6</v>
      </c>
      <c r="K25" s="5">
        <f>IF(I25-Course!$G18&gt;2,Course!$G18+2,I25)</f>
        <v>7</v>
      </c>
      <c r="L25" s="5"/>
      <c r="M25" s="5">
        <f>QUOTIENT($G$5,18)+IF(VLOOKUP($B25,Course!$E$3:$H$21,4,FALSE)&lt;=MOD($G$5,18),1,0)</f>
        <v>3</v>
      </c>
      <c r="N25" s="5"/>
      <c r="O25" s="5">
        <f>Course!C18</f>
        <v>5</v>
      </c>
      <c r="P25" s="5"/>
      <c r="Q25" s="2">
        <f t="shared" si="3"/>
        <v>1</v>
      </c>
      <c r="R25" s="5">
        <f>2+VLOOKUP($B25,Course!$E$3:$H$21,3,FALSE)-J25</f>
        <v>1</v>
      </c>
      <c r="S25" s="5"/>
      <c r="T25" s="5" t="str">
        <f>IF(OR(ISBLANK($D25),$D25&lt;=0),"",IF(Course!$C18=3,$D25,""))</f>
        <v/>
      </c>
      <c r="U25" s="5" t="str">
        <f>IF(OR(ISBLANK($I25),$I25&lt;=0),"",IF(Course!$C18=3,$I25,""))</f>
        <v/>
      </c>
      <c r="V25" s="5" t="str">
        <f>IF(OR(ISBLANK($D25),$D25&lt;=0),"",IF(Course!$C18=4,$D25,""))</f>
        <v/>
      </c>
      <c r="W25" s="5" t="str">
        <f>IF(OR(ISBLANK($I25),$I25&lt;=0),"",IF(Course!$C18=4,$I25,""))</f>
        <v/>
      </c>
      <c r="X25" s="5">
        <f>IF(OR(ISBLANK($D25),$D25&lt;=0),"",IF(Course!$C18=5,$D25,""))</f>
        <v>9</v>
      </c>
      <c r="Y25" s="5">
        <f>IF(OR(ISBLANK($I25),$I25&lt;=0),"",IF(Course!$C18=5,$I25,""))</f>
        <v>9</v>
      </c>
    </row>
    <row r="26" spans="2:25" x14ac:dyDescent="0.25">
      <c r="B26" s="2">
        <v>16</v>
      </c>
      <c r="C26" s="5">
        <f>QUOTIENT($G$5,18)+IF(VLOOKUP($B26,Course!$A$3:$D$21,4,FALSE)&lt;=MOD($G$5,18),1,0)</f>
        <v>3</v>
      </c>
      <c r="D26" s="1">
        <v>9</v>
      </c>
      <c r="E26" s="5">
        <f t="shared" si="0"/>
        <v>6</v>
      </c>
      <c r="F26" s="5">
        <f>IF(D26-Course!$C19&gt;2,Course!$C19+2,D26)</f>
        <v>6</v>
      </c>
      <c r="G26" s="2">
        <f t="shared" si="1"/>
        <v>0</v>
      </c>
      <c r="H26" s="5">
        <f>2+VLOOKUP($B26,Course!$A$3:$D$21,3,FALSE)-E26</f>
        <v>0</v>
      </c>
      <c r="I26" s="1">
        <v>10</v>
      </c>
      <c r="J26" s="5">
        <f t="shared" si="2"/>
        <v>10</v>
      </c>
      <c r="K26" s="5">
        <f>IF(I26-Course!$G19&gt;2,Course!$G19+2,I26)</f>
        <v>6</v>
      </c>
      <c r="L26" s="5"/>
      <c r="M26" s="5">
        <f>QUOTIENT($G$5,18)+IF(VLOOKUP($B26,Course!$E$3:$H$21,4,FALSE)&lt;=MOD($G$5,18),1,0)</f>
        <v>3</v>
      </c>
      <c r="N26" s="5"/>
      <c r="O26" s="5">
        <f>Course!C19</f>
        <v>4</v>
      </c>
      <c r="P26" s="5"/>
      <c r="Q26" s="2">
        <f t="shared" si="3"/>
        <v>0</v>
      </c>
      <c r="R26" s="5">
        <f>2+VLOOKUP($B26,Course!$E$3:$H$21,3,FALSE)-J26</f>
        <v>-4</v>
      </c>
      <c r="S26" s="5"/>
      <c r="T26" s="5" t="str">
        <f>IF(OR(ISBLANK($D26),$D26&lt;=0),"",IF(Course!$C19=3,$D26,""))</f>
        <v/>
      </c>
      <c r="U26" s="5" t="str">
        <f>IF(OR(ISBLANK($I26),$I26&lt;=0),"",IF(Course!$C19=3,$I26,""))</f>
        <v/>
      </c>
      <c r="V26" s="5">
        <f>IF(OR(ISBLANK($D26),$D26&lt;=0),"",IF(Course!$C19=4,$D26,""))</f>
        <v>9</v>
      </c>
      <c r="W26" s="5">
        <f>IF(OR(ISBLANK($I26),$I26&lt;=0),"",IF(Course!$C19=4,$I26,""))</f>
        <v>10</v>
      </c>
      <c r="X26" s="5" t="str">
        <f>IF(OR(ISBLANK($D26),$D26&lt;=0),"",IF(Course!$C19=5,$D26,""))</f>
        <v/>
      </c>
      <c r="Y26" s="5" t="str">
        <f>IF(OR(ISBLANK($I26),$I26&lt;=0),"",IF(Course!$C19=5,$I26,""))</f>
        <v/>
      </c>
    </row>
    <row r="27" spans="2:25" x14ac:dyDescent="0.25">
      <c r="B27" s="2">
        <v>17</v>
      </c>
      <c r="C27" s="5">
        <f>QUOTIENT($G$5,18)+IF(VLOOKUP($B27,Course!$A$3:$D$21,4,FALSE)&lt;=MOD($G$5,18),1,0)</f>
        <v>3</v>
      </c>
      <c r="D27" s="1">
        <v>7</v>
      </c>
      <c r="E27" s="5">
        <f t="shared" si="0"/>
        <v>4</v>
      </c>
      <c r="F27" s="5">
        <f>IF(D27-Course!$C20&gt;2,Course!$C20+2,D27)</f>
        <v>7</v>
      </c>
      <c r="G27" s="2">
        <f t="shared" si="1"/>
        <v>3</v>
      </c>
      <c r="H27" s="5">
        <f>2+VLOOKUP($B27,Course!$A$3:$D$21,3,FALSE)-E27</f>
        <v>3</v>
      </c>
      <c r="I27" s="1">
        <v>10</v>
      </c>
      <c r="J27" s="5">
        <f t="shared" si="2"/>
        <v>10</v>
      </c>
      <c r="K27" s="5">
        <f>IF(I27-Course!$G20&gt;2,Course!$G20+2,I27)</f>
        <v>7</v>
      </c>
      <c r="L27" s="5"/>
      <c r="M27" s="5">
        <f>QUOTIENT($G$5,18)+IF(VLOOKUP($B27,Course!$E$3:$H$21,4,FALSE)&lt;=MOD($G$5,18),1,0)</f>
        <v>3</v>
      </c>
      <c r="N27" s="5"/>
      <c r="O27" s="5">
        <f>Course!C20</f>
        <v>5</v>
      </c>
      <c r="P27" s="5"/>
      <c r="Q27" s="2">
        <f t="shared" si="3"/>
        <v>0</v>
      </c>
      <c r="R27" s="5">
        <f>2+VLOOKUP($B27,Course!$E$3:$H$21,3,FALSE)-J27</f>
        <v>-3</v>
      </c>
      <c r="S27" s="5"/>
      <c r="T27" s="5" t="str">
        <f>IF(OR(ISBLANK($D27),$D27&lt;=0),"",IF(Course!$C20=3,$D27,""))</f>
        <v/>
      </c>
      <c r="U27" s="5" t="str">
        <f>IF(OR(ISBLANK($I27),$I27&lt;=0),"",IF(Course!$C20=3,$I27,""))</f>
        <v/>
      </c>
      <c r="V27" s="5" t="str">
        <f>IF(OR(ISBLANK($D27),$D27&lt;=0),"",IF(Course!$C20=4,$D27,""))</f>
        <v/>
      </c>
      <c r="W27" s="5" t="str">
        <f>IF(OR(ISBLANK($I27),$I27&lt;=0),"",IF(Course!$C20=4,$I27,""))</f>
        <v/>
      </c>
      <c r="X27" s="5">
        <f>IF(OR(ISBLANK($D27),$D27&lt;=0),"",IF(Course!$C20=5,$D27,""))</f>
        <v>7</v>
      </c>
      <c r="Y27" s="5">
        <f>IF(OR(ISBLANK($I27),$I27&lt;=0),"",IF(Course!$C20=5,$I27,""))</f>
        <v>10</v>
      </c>
    </row>
    <row r="28" spans="2:25" x14ac:dyDescent="0.25">
      <c r="B28" s="2">
        <v>18</v>
      </c>
      <c r="C28" s="5">
        <f>QUOTIENT($G$5,18)+IF(VLOOKUP($B28,Course!$A$3:$D$21,4,FALSE)&lt;=MOD($G$5,18),1,0)</f>
        <v>2</v>
      </c>
      <c r="D28" s="1">
        <v>5</v>
      </c>
      <c r="E28" s="5">
        <f t="shared" si="0"/>
        <v>3</v>
      </c>
      <c r="F28" s="5">
        <f>IF(D28-Course!$C21&gt;2,Course!$C21+2,D28)</f>
        <v>5</v>
      </c>
      <c r="G28" s="2">
        <f t="shared" si="1"/>
        <v>2</v>
      </c>
      <c r="H28" s="5">
        <f>2+VLOOKUP($B28,Course!$A$3:$D$21,3,FALSE)-E28</f>
        <v>2</v>
      </c>
      <c r="I28" s="1">
        <v>10</v>
      </c>
      <c r="J28" s="5">
        <f t="shared" si="2"/>
        <v>10</v>
      </c>
      <c r="K28" s="5">
        <f>IF(I28-Course!$G21&gt;2,Course!$G21+2,I28)</f>
        <v>5</v>
      </c>
      <c r="L28" s="5"/>
      <c r="M28" s="5">
        <f>QUOTIENT($G$5,18)+IF(VLOOKUP($B28,Course!$E$3:$H$21,4,FALSE)&lt;=MOD($G$5,18),1,0)</f>
        <v>2</v>
      </c>
      <c r="N28" s="5"/>
      <c r="O28" s="5">
        <f>Course!C21</f>
        <v>3</v>
      </c>
      <c r="P28" s="5"/>
      <c r="Q28" s="2">
        <f t="shared" si="3"/>
        <v>0</v>
      </c>
      <c r="R28" s="5">
        <f>2+VLOOKUP($B28,Course!$E$3:$H$21,3,FALSE)-J28</f>
        <v>-5</v>
      </c>
      <c r="S28" s="5"/>
      <c r="T28" s="5">
        <f>IF(OR(ISBLANK($D28),$D28&lt;=0),"",IF(Course!$C21=3,$D28,""))</f>
        <v>5</v>
      </c>
      <c r="U28" s="5">
        <f>IF(OR(ISBLANK($I28),$I28&lt;=0),"",IF(Course!$C21=3,$I28,""))</f>
        <v>10</v>
      </c>
      <c r="V28" s="5" t="str">
        <f>IF(OR(ISBLANK($D28),$D28&lt;=0),"",IF(Course!$C21=4,$D28,""))</f>
        <v/>
      </c>
      <c r="W28" s="5" t="str">
        <f>IF(OR(ISBLANK($I28),$I28&lt;=0),"",IF(Course!$C21=4,$I28,""))</f>
        <v/>
      </c>
      <c r="X28" s="5" t="str">
        <f>IF(OR(ISBLANK($D28),$D28&lt;=0),"",IF(Course!$C21=5,$D28,""))</f>
        <v/>
      </c>
      <c r="Y28" s="5" t="str">
        <f>IF(OR(ISBLANK($I28),$I28&lt;=0),"",IF(Course!$C21=5,$I28,""))</f>
        <v/>
      </c>
    </row>
    <row r="29" spans="2:25" x14ac:dyDescent="0.25">
      <c r="B29" s="28" t="s">
        <v>2</v>
      </c>
      <c r="C29" s="29"/>
      <c r="D29" s="29">
        <f>SUM(D11:D28)</f>
        <v>119</v>
      </c>
      <c r="E29" s="38">
        <f>SUM(E11:E28)</f>
        <v>74</v>
      </c>
      <c r="F29" s="38">
        <f>SUM(F11:F28)</f>
        <v>103</v>
      </c>
      <c r="G29" s="28">
        <f t="shared" ref="G29:R29" si="4">SUM(G11:G28)</f>
        <v>34</v>
      </c>
      <c r="H29" s="29">
        <f t="shared" si="4"/>
        <v>33</v>
      </c>
      <c r="I29" s="29">
        <f t="shared" si="4"/>
        <v>139</v>
      </c>
      <c r="J29" s="29">
        <f t="shared" si="4"/>
        <v>110</v>
      </c>
      <c r="K29" s="38">
        <f t="shared" si="4"/>
        <v>106</v>
      </c>
      <c r="L29" s="29"/>
      <c r="M29" s="29"/>
      <c r="N29" s="29"/>
      <c r="O29" s="29"/>
      <c r="P29" s="29"/>
      <c r="Q29" s="28">
        <f t="shared" si="4"/>
        <v>22</v>
      </c>
      <c r="R29" s="29">
        <f t="shared" si="4"/>
        <v>-3</v>
      </c>
      <c r="S29" s="29"/>
      <c r="T29" s="5" t="str">
        <f>IF(OR(ISBLANK($D29),$D29&lt;=0),"",IF(Course!$C22=3,$D29,""))</f>
        <v/>
      </c>
      <c r="U29" s="5" t="str">
        <f>IF(OR(ISBLANK($I29),$I29&lt;=0),"",IF(Course!$C22=3,$I29,""))</f>
        <v/>
      </c>
      <c r="V29" s="5" t="str">
        <f>IF(OR(ISBLANK($D29),$D29&lt;=0),"",IF(Course!$C22=4,$D29,""))</f>
        <v/>
      </c>
      <c r="W29" s="5" t="str">
        <f>IF(OR(ISBLANK($I29),$I29&lt;=0),"",IF(Course!$C22=4,$I29,""))</f>
        <v/>
      </c>
      <c r="X29" s="5" t="str">
        <f>IF(OR(ISBLANK($D29),$D29&lt;=0),"",IF(Course!$C22=5,$D29,""))</f>
        <v/>
      </c>
      <c r="Y29" s="5" t="str">
        <f>IF(OR(ISBLANK($I29),$I29&lt;=0),"",IF(Course!$C22=5,$I29,""))</f>
        <v/>
      </c>
    </row>
    <row r="30" spans="2:25" x14ac:dyDescent="0.25">
      <c r="B30" s="25" t="s">
        <v>27</v>
      </c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7">
        <f>Q29+G29</f>
        <v>56</v>
      </c>
      <c r="R30" s="28">
        <f>R29+H29</f>
        <v>30</v>
      </c>
      <c r="S30" s="28">
        <f>Q30+R30/1000</f>
        <v>56.03</v>
      </c>
      <c r="T30" s="33"/>
      <c r="U30" s="33">
        <f>AVERAGE(T11:U29)</f>
        <v>5.5</v>
      </c>
      <c r="V30" s="33"/>
      <c r="W30" s="33">
        <f>AVERAGE(V11:W29)</f>
        <v>7.4545454545454541</v>
      </c>
      <c r="X30" s="33"/>
      <c r="Y30" s="33">
        <f>AVERAGE(X11:Y29)</f>
        <v>8.3333333333333339</v>
      </c>
    </row>
    <row r="31" spans="2:25" hidden="1" x14ac:dyDescent="0.25"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7"/>
      <c r="R31" s="26"/>
      <c r="S31" s="26"/>
      <c r="T31" s="26"/>
      <c r="U31" s="26"/>
      <c r="V31" s="26"/>
      <c r="W31" s="26"/>
      <c r="X31" s="26"/>
      <c r="Y31" s="26"/>
    </row>
    <row r="32" spans="2:25" x14ac:dyDescent="0.25">
      <c r="B32" s="36" t="s">
        <v>49</v>
      </c>
      <c r="C32" s="36"/>
      <c r="D32" s="36"/>
      <c r="E32" s="36"/>
      <c r="F32" s="36"/>
      <c r="G32" s="36">
        <f>F29-Course!C25</f>
        <v>32</v>
      </c>
      <c r="H32" s="36"/>
      <c r="I32" s="36"/>
      <c r="J32" s="36"/>
      <c r="K32" s="36"/>
      <c r="L32" s="36"/>
      <c r="M32" s="36"/>
      <c r="N32" s="36"/>
      <c r="O32" s="36"/>
      <c r="P32" s="36"/>
      <c r="Q32" s="37">
        <f>K29-Course!G25</f>
        <v>35</v>
      </c>
      <c r="R32" s="26"/>
      <c r="S32" s="26"/>
      <c r="T32" s="26"/>
      <c r="U32" s="26"/>
      <c r="V32" s="26"/>
      <c r="W32" s="26"/>
      <c r="X32" s="26"/>
      <c r="Y32" s="26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90" verticalDpi="90" r:id="rId1"/>
  <headerFooter>
    <oddHeader>&amp;C&amp;"Calibri"&amp;10&amp;K000000OFFICIAL&amp;1#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42">
    <tabColor theme="7" tint="0.59999389629810485"/>
  </sheetPr>
  <dimension ref="A1:Z33"/>
  <sheetViews>
    <sheetView zoomScaleNormal="100" workbookViewId="0">
      <selection activeCell="B2" sqref="B2:R2"/>
    </sheetView>
  </sheetViews>
  <sheetFormatPr defaultColWidth="0" defaultRowHeight="15" customHeight="1" zeroHeight="1" x14ac:dyDescent="0.25"/>
  <cols>
    <col min="1" max="1" width="0.7109375" style="6" customWidth="1"/>
    <col min="2" max="2" width="9.140625" style="6" customWidth="1"/>
    <col min="3" max="3" width="9.28515625" style="5" hidden="1" customWidth="1"/>
    <col min="4" max="4" width="9.140625" style="6" customWidth="1"/>
    <col min="5" max="5" width="10.7109375" style="6" hidden="1" customWidth="1"/>
    <col min="6" max="6" width="9.140625" style="6" hidden="1" customWidth="1"/>
    <col min="7" max="7" width="10.7109375" style="6" customWidth="1"/>
    <col min="8" max="8" width="10.7109375" style="6" hidden="1" customWidth="1"/>
    <col min="9" max="9" width="9.140625" style="6" customWidth="1"/>
    <col min="10" max="14" width="10.7109375" style="6" hidden="1" customWidth="1"/>
    <col min="15" max="16" width="9.140625" style="6" hidden="1" customWidth="1"/>
    <col min="17" max="17" width="10.7109375" style="6" customWidth="1"/>
    <col min="18" max="25" width="10.7109375" style="6" hidden="1" customWidth="1"/>
    <col min="26" max="26" width="0.7109375" style="6" customWidth="1"/>
    <col min="27" max="16384" width="9.140625" style="6" hidden="1"/>
  </cols>
  <sheetData>
    <row r="1" spans="2:25" ht="3.75" customHeight="1" x14ac:dyDescent="0.25"/>
    <row r="2" spans="2:25" ht="23.25" x14ac:dyDescent="0.25">
      <c r="B2" s="132" t="str">
        <f ca="1">MID(CELL("filename",D4),FIND("]",CELL("filename",D4))+1,255)</f>
        <v>Jeff</v>
      </c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23"/>
      <c r="T2" s="34"/>
      <c r="U2" s="34"/>
      <c r="V2" s="34"/>
      <c r="W2" s="34"/>
      <c r="X2" s="34"/>
      <c r="Y2" s="34"/>
    </row>
    <row r="3" spans="2:25" x14ac:dyDescent="0.25">
      <c r="B3" s="135" t="s">
        <v>106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24"/>
      <c r="T3" s="35"/>
      <c r="U3" s="35"/>
      <c r="V3" s="35"/>
      <c r="W3" s="35"/>
      <c r="X3" s="35"/>
      <c r="Y3" s="35"/>
    </row>
    <row r="4" spans="2:25" x14ac:dyDescent="0.25"/>
    <row r="5" spans="2:25" x14ac:dyDescent="0.25">
      <c r="B5" s="136" t="s">
        <v>12</v>
      </c>
      <c r="C5" s="136"/>
      <c r="D5" s="136"/>
      <c r="E5" s="25"/>
      <c r="F5" s="26"/>
      <c r="G5" s="31">
        <v>24</v>
      </c>
    </row>
    <row r="6" spans="2:25" hidden="1" x14ac:dyDescent="0.25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2:25" x14ac:dyDescent="0.25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2:25" x14ac:dyDescent="0.25">
      <c r="B8" s="133" t="s">
        <v>23</v>
      </c>
      <c r="C8" s="137" t="s">
        <v>44</v>
      </c>
      <c r="D8" s="133" t="s">
        <v>24</v>
      </c>
      <c r="E8" s="133"/>
      <c r="F8" s="133"/>
      <c r="G8" s="133"/>
      <c r="H8" s="133"/>
      <c r="I8" s="133" t="s">
        <v>25</v>
      </c>
      <c r="J8" s="133"/>
      <c r="K8" s="133"/>
      <c r="L8" s="133"/>
      <c r="M8" s="133"/>
      <c r="N8" s="133"/>
      <c r="O8" s="133"/>
      <c r="P8" s="133"/>
      <c r="Q8" s="133"/>
      <c r="R8" s="133"/>
      <c r="S8" s="27"/>
      <c r="T8" s="133" t="s">
        <v>50</v>
      </c>
      <c r="U8" s="133"/>
      <c r="V8" s="133" t="s">
        <v>51</v>
      </c>
      <c r="W8" s="133"/>
      <c r="X8" s="133" t="s">
        <v>52</v>
      </c>
      <c r="Y8" s="133"/>
    </row>
    <row r="9" spans="2:25" x14ac:dyDescent="0.25">
      <c r="B9" s="133"/>
      <c r="C9" s="137"/>
      <c r="D9" s="138" t="s">
        <v>26</v>
      </c>
      <c r="E9" s="134" t="s">
        <v>13</v>
      </c>
      <c r="F9" s="134"/>
      <c r="G9" s="134"/>
      <c r="H9" s="134"/>
      <c r="I9" s="138" t="s">
        <v>26</v>
      </c>
      <c r="J9" s="134" t="s">
        <v>13</v>
      </c>
      <c r="K9" s="134"/>
      <c r="L9" s="134"/>
      <c r="M9" s="134"/>
      <c r="N9" s="134"/>
      <c r="O9" s="134"/>
      <c r="P9" s="134"/>
      <c r="Q9" s="134"/>
      <c r="R9" s="134"/>
      <c r="S9" s="28"/>
      <c r="T9" s="33" t="s">
        <v>24</v>
      </c>
      <c r="U9" s="33" t="s">
        <v>25</v>
      </c>
      <c r="V9" s="33" t="s">
        <v>24</v>
      </c>
      <c r="W9" s="33" t="s">
        <v>25</v>
      </c>
      <c r="X9" s="33" t="s">
        <v>24</v>
      </c>
      <c r="Y9" s="33" t="s">
        <v>25</v>
      </c>
    </row>
    <row r="10" spans="2:25" x14ac:dyDescent="0.25">
      <c r="B10" s="133"/>
      <c r="C10" s="137"/>
      <c r="D10" s="138"/>
      <c r="E10" s="29" t="s">
        <v>45</v>
      </c>
      <c r="F10" s="29" t="s">
        <v>111</v>
      </c>
      <c r="G10" s="29" t="s">
        <v>41</v>
      </c>
      <c r="H10" s="29" t="s">
        <v>40</v>
      </c>
      <c r="I10" s="138"/>
      <c r="J10" s="29" t="s">
        <v>45</v>
      </c>
      <c r="K10" s="29" t="s">
        <v>111</v>
      </c>
      <c r="L10" s="29"/>
      <c r="M10" s="29" t="s">
        <v>44</v>
      </c>
      <c r="N10" s="29"/>
      <c r="O10" s="29" t="s">
        <v>112</v>
      </c>
      <c r="P10" s="29"/>
      <c r="Q10" s="29" t="s">
        <v>41</v>
      </c>
      <c r="R10" s="29" t="s">
        <v>40</v>
      </c>
      <c r="S10" s="29"/>
      <c r="T10" s="38"/>
      <c r="U10" s="38"/>
      <c r="V10" s="38"/>
      <c r="W10" s="38"/>
      <c r="X10" s="38"/>
      <c r="Y10" s="38"/>
    </row>
    <row r="11" spans="2:25" x14ac:dyDescent="0.25">
      <c r="B11" s="2">
        <v>1</v>
      </c>
      <c r="C11" s="5">
        <f>QUOTIENT($G$5,18)+IF(VLOOKUP($B11,Course!$A$3:$D$21,4,FALSE)&lt;=MOD($G$5,18),1,0)</f>
        <v>1</v>
      </c>
      <c r="D11" s="1">
        <v>5</v>
      </c>
      <c r="E11" s="5">
        <f>IF(D11=10,10,D11-$C11)</f>
        <v>4</v>
      </c>
      <c r="F11" s="5">
        <f>IF(D11-Course!$C4&gt;2,Course!$C4+2,D11)</f>
        <v>5</v>
      </c>
      <c r="G11" s="2">
        <f>IF(H11&lt;0,0,H11)</f>
        <v>2</v>
      </c>
      <c r="H11" s="5">
        <f>2+VLOOKUP($B11,Course!$A$3:$D$21,3,FALSE)-E11</f>
        <v>2</v>
      </c>
      <c r="I11" s="1">
        <v>7</v>
      </c>
      <c r="J11" s="5">
        <f>IF(I11=10,10,I11-$M11)</f>
        <v>6</v>
      </c>
      <c r="K11" s="5">
        <f>IF(I11-Course!$G4&gt;2,Course!$G4+2,I11)</f>
        <v>6</v>
      </c>
      <c r="L11" s="5"/>
      <c r="M11" s="5">
        <f>QUOTIENT($G$5,18)+IF(VLOOKUP($B11,Course!$E$3:$H$21,4,FALSE)&lt;=MOD($G$5,18),1,0)</f>
        <v>1</v>
      </c>
      <c r="N11" s="5"/>
      <c r="O11" s="5">
        <f>Course!C4</f>
        <v>4</v>
      </c>
      <c r="P11" s="5"/>
      <c r="Q11" s="2">
        <f>IF(R11&lt;0,0,R11)</f>
        <v>0</v>
      </c>
      <c r="R11" s="5">
        <f>2+VLOOKUP($B11,Course!$E$3:$H$21,3,FALSE)-J11</f>
        <v>0</v>
      </c>
      <c r="S11" s="5"/>
      <c r="T11" s="5" t="str">
        <f>IF(OR(ISBLANK($D11),$D11&lt;=0),"",IF(Course!$C4=3,$D11,""))</f>
        <v/>
      </c>
      <c r="U11" s="5" t="str">
        <f>IF(OR(ISBLANK($I11),$I11&lt;=0),"",IF(Course!$C4=3,$I11,""))</f>
        <v/>
      </c>
      <c r="V11" s="5">
        <f>IF(OR(ISBLANK($D11),$D11&lt;=0),"",IF(Course!$C4=4,$D11,""))</f>
        <v>5</v>
      </c>
      <c r="W11" s="5">
        <f>IF(OR(ISBLANK($I11),$I11&lt;=0),"",IF(Course!$C4=4,$I11,""))</f>
        <v>7</v>
      </c>
      <c r="X11" s="5" t="str">
        <f>IF(OR(ISBLANK($D11),$D11&lt;=0),"",IF(Course!$C4=5,$D11,""))</f>
        <v/>
      </c>
      <c r="Y11" s="5" t="str">
        <f>IF(OR(ISBLANK($I11),$I11&lt;=0),"",IF(Course!$C4=5,$I11,""))</f>
        <v/>
      </c>
    </row>
    <row r="12" spans="2:25" x14ac:dyDescent="0.25">
      <c r="B12" s="2">
        <v>2</v>
      </c>
      <c r="C12" s="5">
        <f>QUOTIENT($G$5,18)+IF(VLOOKUP($B12,Course!$A$3:$D$21,4,FALSE)&lt;=MOD($G$5,18),1,0)</f>
        <v>1</v>
      </c>
      <c r="D12" s="1">
        <v>10</v>
      </c>
      <c r="E12" s="5">
        <f t="shared" ref="E12:E28" si="0">IF(D12=10,10,D12-$C12)</f>
        <v>10</v>
      </c>
      <c r="F12" s="5">
        <f>IF(D12-Course!$C5&gt;2,Course!$C5+2,D12)</f>
        <v>7</v>
      </c>
      <c r="G12" s="2">
        <f t="shared" ref="G12:G28" si="1">IF(H12&lt;0,0,H12)</f>
        <v>0</v>
      </c>
      <c r="H12" s="5">
        <f>2+VLOOKUP($B12,Course!$A$3:$D$21,3,FALSE)-E12</f>
        <v>-3</v>
      </c>
      <c r="I12" s="1">
        <v>7</v>
      </c>
      <c r="J12" s="5">
        <f t="shared" ref="J12:J28" si="2">IF(I12=10,10,I12-$M12)</f>
        <v>6</v>
      </c>
      <c r="K12" s="5">
        <f>IF(I12-Course!$G5&gt;2,Course!$G5+2,I12)</f>
        <v>7</v>
      </c>
      <c r="L12" s="5"/>
      <c r="M12" s="5">
        <f>QUOTIENT($G$5,18)+IF(VLOOKUP($B12,Course!$E$3:$H$21,4,FALSE)&lt;=MOD($G$5,18),1,0)</f>
        <v>1</v>
      </c>
      <c r="N12" s="5"/>
      <c r="O12" s="5">
        <f>Course!C5</f>
        <v>5</v>
      </c>
      <c r="P12" s="5"/>
      <c r="Q12" s="2">
        <f t="shared" ref="Q12:Q28" si="3">IF(R12&lt;0,0,R12)</f>
        <v>1</v>
      </c>
      <c r="R12" s="5">
        <f>2+VLOOKUP($B12,Course!$E$3:$H$21,3,FALSE)-J12</f>
        <v>1</v>
      </c>
      <c r="S12" s="5"/>
      <c r="T12" s="5" t="str">
        <f>IF(OR(ISBLANK($D12),$D12&lt;=0),"",IF(Course!$C5=3,$D12,""))</f>
        <v/>
      </c>
      <c r="U12" s="5" t="str">
        <f>IF(OR(ISBLANK($I12),$I12&lt;=0),"",IF(Course!$C5=3,$I12,""))</f>
        <v/>
      </c>
      <c r="V12" s="5" t="str">
        <f>IF(OR(ISBLANK($D12),$D12&lt;=0),"",IF(Course!$C5=4,$D12,""))</f>
        <v/>
      </c>
      <c r="W12" s="5" t="str">
        <f>IF(OR(ISBLANK($I12),$I12&lt;=0),"",IF(Course!$C5=4,$I12,""))</f>
        <v/>
      </c>
      <c r="X12" s="5">
        <f>IF(OR(ISBLANK($D12),$D12&lt;=0),"",IF(Course!$C5=5,$D12,""))</f>
        <v>10</v>
      </c>
      <c r="Y12" s="5">
        <f>IF(OR(ISBLANK($I12),$I12&lt;=0),"",IF(Course!$C5=5,$I12,""))</f>
        <v>7</v>
      </c>
    </row>
    <row r="13" spans="2:25" x14ac:dyDescent="0.25">
      <c r="B13" s="2">
        <v>3</v>
      </c>
      <c r="C13" s="5">
        <f>QUOTIENT($G$5,18)+IF(VLOOKUP($B13,Course!$A$3:$D$21,4,FALSE)&lt;=MOD($G$5,18),1,0)</f>
        <v>2</v>
      </c>
      <c r="D13" s="1">
        <v>6</v>
      </c>
      <c r="E13" s="5">
        <f t="shared" si="0"/>
        <v>4</v>
      </c>
      <c r="F13" s="5">
        <f>IF(D13-Course!$C6&gt;2,Course!$C6+2,D13)</f>
        <v>6</v>
      </c>
      <c r="G13" s="2">
        <f t="shared" si="1"/>
        <v>2</v>
      </c>
      <c r="H13" s="5">
        <f>2+VLOOKUP($B13,Course!$A$3:$D$21,3,FALSE)-E13</f>
        <v>2</v>
      </c>
      <c r="I13" s="1">
        <v>7</v>
      </c>
      <c r="J13" s="5">
        <f t="shared" si="2"/>
        <v>5</v>
      </c>
      <c r="K13" s="5">
        <f>IF(I13-Course!$G6&gt;2,Course!$G6+2,I13)</f>
        <v>6</v>
      </c>
      <c r="L13" s="5"/>
      <c r="M13" s="5">
        <f>QUOTIENT($G$5,18)+IF(VLOOKUP($B13,Course!$E$3:$H$21,4,FALSE)&lt;=MOD($G$5,18),1,0)</f>
        <v>2</v>
      </c>
      <c r="N13" s="5"/>
      <c r="O13" s="5">
        <f>Course!C6</f>
        <v>4</v>
      </c>
      <c r="P13" s="5"/>
      <c r="Q13" s="2">
        <f t="shared" si="3"/>
        <v>1</v>
      </c>
      <c r="R13" s="5">
        <f>2+VLOOKUP($B13,Course!$E$3:$H$21,3,FALSE)-J13</f>
        <v>1</v>
      </c>
      <c r="S13" s="5"/>
      <c r="T13" s="5" t="str">
        <f>IF(OR(ISBLANK($D13),$D13&lt;=0),"",IF(Course!$C6=3,$D13,""))</f>
        <v/>
      </c>
      <c r="U13" s="5" t="str">
        <f>IF(OR(ISBLANK($I13),$I13&lt;=0),"",IF(Course!$C6=3,$I13,""))</f>
        <v/>
      </c>
      <c r="V13" s="5">
        <f>IF(OR(ISBLANK($D13),$D13&lt;=0),"",IF(Course!$C6=4,$D13,""))</f>
        <v>6</v>
      </c>
      <c r="W13" s="5">
        <f>IF(OR(ISBLANK($I13),$I13&lt;=0),"",IF(Course!$C6=4,$I13,""))</f>
        <v>7</v>
      </c>
      <c r="X13" s="5" t="str">
        <f>IF(OR(ISBLANK($D13),$D13&lt;=0),"",IF(Course!$C6=5,$D13,""))</f>
        <v/>
      </c>
      <c r="Y13" s="5" t="str">
        <f>IF(OR(ISBLANK($I13),$I13&lt;=0),"",IF(Course!$C6=5,$I13,""))</f>
        <v/>
      </c>
    </row>
    <row r="14" spans="2:25" x14ac:dyDescent="0.25">
      <c r="B14" s="2">
        <v>4</v>
      </c>
      <c r="C14" s="5">
        <f>QUOTIENT($G$5,18)+IF(VLOOKUP($B14,Course!$A$3:$D$21,4,FALSE)&lt;=MOD($G$5,18),1,0)</f>
        <v>1</v>
      </c>
      <c r="D14" s="1">
        <v>6</v>
      </c>
      <c r="E14" s="5">
        <f t="shared" si="0"/>
        <v>5</v>
      </c>
      <c r="F14" s="5">
        <f>IF(D14-Course!$C7&gt;2,Course!$C7+2,D14)</f>
        <v>5</v>
      </c>
      <c r="G14" s="2">
        <f t="shared" si="1"/>
        <v>0</v>
      </c>
      <c r="H14" s="5">
        <f>2+VLOOKUP($B14,Course!$A$3:$D$21,3,FALSE)-E14</f>
        <v>0</v>
      </c>
      <c r="I14" s="1">
        <v>5</v>
      </c>
      <c r="J14" s="5">
        <f t="shared" si="2"/>
        <v>4</v>
      </c>
      <c r="K14" s="5">
        <f>IF(I14-Course!$G7&gt;2,Course!$G7+2,I14)</f>
        <v>5</v>
      </c>
      <c r="L14" s="5"/>
      <c r="M14" s="5">
        <f>QUOTIENT($G$5,18)+IF(VLOOKUP($B14,Course!$E$3:$H$21,4,FALSE)&lt;=MOD($G$5,18),1,0)</f>
        <v>1</v>
      </c>
      <c r="N14" s="5"/>
      <c r="O14" s="5">
        <f>Course!C7</f>
        <v>3</v>
      </c>
      <c r="P14" s="5"/>
      <c r="Q14" s="2">
        <f t="shared" si="3"/>
        <v>1</v>
      </c>
      <c r="R14" s="5">
        <f>2+VLOOKUP($B14,Course!$E$3:$H$21,3,FALSE)-J14</f>
        <v>1</v>
      </c>
      <c r="S14" s="5"/>
      <c r="T14" s="5">
        <f>IF(OR(ISBLANK($D14),$D14&lt;=0),"",IF(Course!$C7=3,$D14,""))</f>
        <v>6</v>
      </c>
      <c r="U14" s="5">
        <f>IF(OR(ISBLANK($I14),$I14&lt;=0),"",IF(Course!$C7=3,$I14,""))</f>
        <v>5</v>
      </c>
      <c r="V14" s="5" t="str">
        <f>IF(OR(ISBLANK($D14),$D14&lt;=0),"",IF(Course!$C7=4,$D14,""))</f>
        <v/>
      </c>
      <c r="W14" s="5" t="str">
        <f>IF(OR(ISBLANK($I14),$I14&lt;=0),"",IF(Course!$C7=4,$I14,""))</f>
        <v/>
      </c>
      <c r="X14" s="5" t="str">
        <f>IF(OR(ISBLANK($D14),$D14&lt;=0),"",IF(Course!$C7=5,$D14,""))</f>
        <v/>
      </c>
      <c r="Y14" s="5" t="str">
        <f>IF(OR(ISBLANK($I14),$I14&lt;=0),"",IF(Course!$C7=5,$I14,""))</f>
        <v/>
      </c>
    </row>
    <row r="15" spans="2:25" x14ac:dyDescent="0.25">
      <c r="B15" s="2">
        <v>5</v>
      </c>
      <c r="C15" s="5">
        <f>QUOTIENT($G$5,18)+IF(VLOOKUP($B15,Course!$A$3:$D$21,4,FALSE)&lt;=MOD($G$5,18),1,0)</f>
        <v>1</v>
      </c>
      <c r="D15" s="1">
        <v>5</v>
      </c>
      <c r="E15" s="5">
        <f t="shared" si="0"/>
        <v>4</v>
      </c>
      <c r="F15" s="5">
        <f>IF(D15-Course!$C8&gt;2,Course!$C8+2,D15)</f>
        <v>5</v>
      </c>
      <c r="G15" s="2">
        <f t="shared" si="1"/>
        <v>2</v>
      </c>
      <c r="H15" s="5">
        <f>2+VLOOKUP($B15,Course!$A$3:$D$21,3,FALSE)-E15</f>
        <v>2</v>
      </c>
      <c r="I15" s="1">
        <v>5</v>
      </c>
      <c r="J15" s="5">
        <f t="shared" si="2"/>
        <v>4</v>
      </c>
      <c r="K15" s="5">
        <f>IF(I15-Course!$G8&gt;2,Course!$G8+2,I15)</f>
        <v>5</v>
      </c>
      <c r="L15" s="5"/>
      <c r="M15" s="5">
        <f>QUOTIENT($G$5,18)+IF(VLOOKUP($B15,Course!$E$3:$H$21,4,FALSE)&lt;=MOD($G$5,18),1,0)</f>
        <v>1</v>
      </c>
      <c r="N15" s="5"/>
      <c r="O15" s="5">
        <f>Course!C8</f>
        <v>4</v>
      </c>
      <c r="P15" s="5"/>
      <c r="Q15" s="2">
        <f t="shared" si="3"/>
        <v>2</v>
      </c>
      <c r="R15" s="5">
        <f>2+VLOOKUP($B15,Course!$E$3:$H$21,3,FALSE)-J15</f>
        <v>2</v>
      </c>
      <c r="S15" s="5"/>
      <c r="T15" s="5" t="str">
        <f>IF(OR(ISBLANK($D15),$D15&lt;=0),"",IF(Course!$C8=3,$D15,""))</f>
        <v/>
      </c>
      <c r="U15" s="5" t="str">
        <f>IF(OR(ISBLANK($I15),$I15&lt;=0),"",IF(Course!$C8=3,$I15,""))</f>
        <v/>
      </c>
      <c r="V15" s="5">
        <f>IF(OR(ISBLANK($D15),$D15&lt;=0),"",IF(Course!$C8=4,$D15,""))</f>
        <v>5</v>
      </c>
      <c r="W15" s="5">
        <f>IF(OR(ISBLANK($I15),$I15&lt;=0),"",IF(Course!$C8=4,$I15,""))</f>
        <v>5</v>
      </c>
      <c r="X15" s="5" t="str">
        <f>IF(OR(ISBLANK($D15),$D15&lt;=0),"",IF(Course!$C8=5,$D15,""))</f>
        <v/>
      </c>
      <c r="Y15" s="5" t="str">
        <f>IF(OR(ISBLANK($I15),$I15&lt;=0),"",IF(Course!$C8=5,$I15,""))</f>
        <v/>
      </c>
    </row>
    <row r="16" spans="2:25" x14ac:dyDescent="0.25">
      <c r="B16" s="2">
        <v>6</v>
      </c>
      <c r="C16" s="5">
        <f>QUOTIENT($G$5,18)+IF(VLOOKUP($B16,Course!$A$3:$D$21,4,FALSE)&lt;=MOD($G$5,18),1,0)</f>
        <v>2</v>
      </c>
      <c r="D16" s="1">
        <v>7</v>
      </c>
      <c r="E16" s="5">
        <f t="shared" si="0"/>
        <v>5</v>
      </c>
      <c r="F16" s="5">
        <f>IF(D16-Course!$C9&gt;2,Course!$C9+2,D16)</f>
        <v>6</v>
      </c>
      <c r="G16" s="2">
        <f t="shared" si="1"/>
        <v>1</v>
      </c>
      <c r="H16" s="5">
        <f>2+VLOOKUP($B16,Course!$A$3:$D$21,3,FALSE)-E16</f>
        <v>1</v>
      </c>
      <c r="I16" s="1">
        <v>6</v>
      </c>
      <c r="J16" s="5">
        <f t="shared" si="2"/>
        <v>4</v>
      </c>
      <c r="K16" s="5">
        <f>IF(I16-Course!$G9&gt;2,Course!$G9+2,I16)</f>
        <v>6</v>
      </c>
      <c r="L16" s="5"/>
      <c r="M16" s="5">
        <f>QUOTIENT($G$5,18)+IF(VLOOKUP($B16,Course!$E$3:$H$21,4,FALSE)&lt;=MOD($G$5,18),1,0)</f>
        <v>2</v>
      </c>
      <c r="N16" s="5"/>
      <c r="O16" s="5">
        <f>Course!C9</f>
        <v>4</v>
      </c>
      <c r="P16" s="5"/>
      <c r="Q16" s="2">
        <f t="shared" si="3"/>
        <v>2</v>
      </c>
      <c r="R16" s="5">
        <f>2+VLOOKUP($B16,Course!$E$3:$H$21,3,FALSE)-J16</f>
        <v>2</v>
      </c>
      <c r="S16" s="5"/>
      <c r="T16" s="5" t="str">
        <f>IF(OR(ISBLANK($D16),$D16&lt;=0),"",IF(Course!$C9=3,$D16,""))</f>
        <v/>
      </c>
      <c r="U16" s="5" t="str">
        <f>IF(OR(ISBLANK($I16),$I16&lt;=0),"",IF(Course!$C9=3,$I16,""))</f>
        <v/>
      </c>
      <c r="V16" s="5">
        <f>IF(OR(ISBLANK($D16),$D16&lt;=0),"",IF(Course!$C9=4,$D16,""))</f>
        <v>7</v>
      </c>
      <c r="W16" s="5">
        <f>IF(OR(ISBLANK($I16),$I16&lt;=0),"",IF(Course!$C9=4,$I16,""))</f>
        <v>6</v>
      </c>
      <c r="X16" s="5" t="str">
        <f>IF(OR(ISBLANK($D16),$D16&lt;=0),"",IF(Course!$C9=5,$D16,""))</f>
        <v/>
      </c>
      <c r="Y16" s="5" t="str">
        <f>IF(OR(ISBLANK($I16),$I16&lt;=0),"",IF(Course!$C9=5,$I16,""))</f>
        <v/>
      </c>
    </row>
    <row r="17" spans="2:25" x14ac:dyDescent="0.25">
      <c r="B17" s="2">
        <v>7</v>
      </c>
      <c r="C17" s="5">
        <f>QUOTIENT($G$5,18)+IF(VLOOKUP($B17,Course!$A$3:$D$21,4,FALSE)&lt;=MOD($G$5,18),1,0)</f>
        <v>2</v>
      </c>
      <c r="D17" s="1">
        <v>6</v>
      </c>
      <c r="E17" s="5">
        <f t="shared" si="0"/>
        <v>4</v>
      </c>
      <c r="F17" s="5">
        <f>IF(D17-Course!$C10&gt;2,Course!$C10+2,D17)</f>
        <v>6</v>
      </c>
      <c r="G17" s="2">
        <f t="shared" si="1"/>
        <v>2</v>
      </c>
      <c r="H17" s="5">
        <f>2+VLOOKUP($B17,Course!$A$3:$D$21,3,FALSE)-E17</f>
        <v>2</v>
      </c>
      <c r="I17" s="1">
        <v>5</v>
      </c>
      <c r="J17" s="5">
        <f t="shared" si="2"/>
        <v>3</v>
      </c>
      <c r="K17" s="5">
        <f>IF(I17-Course!$G10&gt;2,Course!$G10+2,I17)</f>
        <v>5</v>
      </c>
      <c r="L17" s="5"/>
      <c r="M17" s="5">
        <f>QUOTIENT($G$5,18)+IF(VLOOKUP($B17,Course!$E$3:$H$21,4,FALSE)&lt;=MOD($G$5,18),1,0)</f>
        <v>2</v>
      </c>
      <c r="N17" s="5"/>
      <c r="O17" s="5">
        <f>Course!C10</f>
        <v>4</v>
      </c>
      <c r="P17" s="5"/>
      <c r="Q17" s="2">
        <f t="shared" si="3"/>
        <v>3</v>
      </c>
      <c r="R17" s="5">
        <f>2+VLOOKUP($B17,Course!$E$3:$H$21,3,FALSE)-J17</f>
        <v>3</v>
      </c>
      <c r="S17" s="5"/>
      <c r="T17" s="5" t="str">
        <f>IF(OR(ISBLANK($D17),$D17&lt;=0),"",IF(Course!$C10=3,$D17,""))</f>
        <v/>
      </c>
      <c r="U17" s="5" t="str">
        <f>IF(OR(ISBLANK($I17),$I17&lt;=0),"",IF(Course!$C10=3,$I17,""))</f>
        <v/>
      </c>
      <c r="V17" s="5">
        <f>IF(OR(ISBLANK($D17),$D17&lt;=0),"",IF(Course!$C10=4,$D17,""))</f>
        <v>6</v>
      </c>
      <c r="W17" s="5">
        <f>IF(OR(ISBLANK($I17),$I17&lt;=0),"",IF(Course!$C10=4,$I17,""))</f>
        <v>5</v>
      </c>
      <c r="X17" s="5" t="str">
        <f>IF(OR(ISBLANK($D17),$D17&lt;=0),"",IF(Course!$C10=5,$D17,""))</f>
        <v/>
      </c>
      <c r="Y17" s="5" t="str">
        <f>IF(OR(ISBLANK($I17),$I17&lt;=0),"",IF(Course!$C10=5,$I17,""))</f>
        <v/>
      </c>
    </row>
    <row r="18" spans="2:25" x14ac:dyDescent="0.25">
      <c r="B18" s="2">
        <v>8</v>
      </c>
      <c r="C18" s="5">
        <f>QUOTIENT($G$5,18)+IF(VLOOKUP($B18,Course!$A$3:$D$21,4,FALSE)&lt;=MOD($G$5,18),1,0)</f>
        <v>1</v>
      </c>
      <c r="D18" s="1">
        <v>6</v>
      </c>
      <c r="E18" s="5">
        <f t="shared" si="0"/>
        <v>5</v>
      </c>
      <c r="F18" s="5">
        <f>IF(D18-Course!$C11&gt;2,Course!$C11+2,D18)</f>
        <v>6</v>
      </c>
      <c r="G18" s="2">
        <f t="shared" si="1"/>
        <v>1</v>
      </c>
      <c r="H18" s="5">
        <f>2+VLOOKUP($B18,Course!$A$3:$D$21,3,FALSE)-E18</f>
        <v>1</v>
      </c>
      <c r="I18" s="1">
        <v>5</v>
      </c>
      <c r="J18" s="5">
        <f t="shared" si="2"/>
        <v>4</v>
      </c>
      <c r="K18" s="5">
        <f>IF(I18-Course!$G11&gt;2,Course!$G11+2,I18)</f>
        <v>5</v>
      </c>
      <c r="L18" s="5"/>
      <c r="M18" s="5">
        <f>QUOTIENT($G$5,18)+IF(VLOOKUP($B18,Course!$E$3:$H$21,4,FALSE)&lt;=MOD($G$5,18),1,0)</f>
        <v>1</v>
      </c>
      <c r="N18" s="5"/>
      <c r="O18" s="5">
        <f>Course!C11</f>
        <v>4</v>
      </c>
      <c r="P18" s="5"/>
      <c r="Q18" s="2">
        <f t="shared" si="3"/>
        <v>2</v>
      </c>
      <c r="R18" s="5">
        <f>2+VLOOKUP($B18,Course!$E$3:$H$21,3,FALSE)-J18</f>
        <v>2</v>
      </c>
      <c r="S18" s="5"/>
      <c r="T18" s="5" t="str">
        <f>IF(OR(ISBLANK($D18),$D18&lt;=0),"",IF(Course!$C11=3,$D18,""))</f>
        <v/>
      </c>
      <c r="U18" s="5" t="str">
        <f>IF(OR(ISBLANK($I18),$I18&lt;=0),"",IF(Course!$C11=3,$I18,""))</f>
        <v/>
      </c>
      <c r="V18" s="5">
        <f>IF(OR(ISBLANK($D18),$D18&lt;=0),"",IF(Course!$C11=4,$D18,""))</f>
        <v>6</v>
      </c>
      <c r="W18" s="5">
        <f>IF(OR(ISBLANK($I18),$I18&lt;=0),"",IF(Course!$C11=4,$I18,""))</f>
        <v>5</v>
      </c>
      <c r="X18" s="5" t="str">
        <f>IF(OR(ISBLANK($D18),$D18&lt;=0),"",IF(Course!$C11=5,$D18,""))</f>
        <v/>
      </c>
      <c r="Y18" s="5" t="str">
        <f>IF(OR(ISBLANK($I18),$I18&lt;=0),"",IF(Course!$C11=5,$I18,""))</f>
        <v/>
      </c>
    </row>
    <row r="19" spans="2:25" x14ac:dyDescent="0.25">
      <c r="B19" s="2">
        <v>9</v>
      </c>
      <c r="C19" s="5">
        <f>QUOTIENT($G$5,18)+IF(VLOOKUP($B19,Course!$A$3:$D$21,4,FALSE)&lt;=MOD($G$5,18),1,0)</f>
        <v>1</v>
      </c>
      <c r="D19" s="1">
        <v>6</v>
      </c>
      <c r="E19" s="5">
        <f t="shared" si="0"/>
        <v>5</v>
      </c>
      <c r="F19" s="5">
        <f>IF(D19-Course!$C12&gt;2,Course!$C12+2,D19)</f>
        <v>5</v>
      </c>
      <c r="G19" s="2">
        <f t="shared" si="1"/>
        <v>0</v>
      </c>
      <c r="H19" s="5">
        <f>2+VLOOKUP($B19,Course!$A$3:$D$21,3,FALSE)-E19</f>
        <v>0</v>
      </c>
      <c r="I19" s="1">
        <v>5</v>
      </c>
      <c r="J19" s="5">
        <f t="shared" si="2"/>
        <v>4</v>
      </c>
      <c r="K19" s="5">
        <f>IF(I19-Course!$G12&gt;2,Course!$G12+2,I19)</f>
        <v>5</v>
      </c>
      <c r="L19" s="5"/>
      <c r="M19" s="5">
        <f>QUOTIENT($G$5,18)+IF(VLOOKUP($B19,Course!$E$3:$H$21,4,FALSE)&lt;=MOD($G$5,18),1,0)</f>
        <v>1</v>
      </c>
      <c r="N19" s="5"/>
      <c r="O19" s="5">
        <f>Course!C12</f>
        <v>3</v>
      </c>
      <c r="P19" s="5"/>
      <c r="Q19" s="2">
        <f t="shared" si="3"/>
        <v>1</v>
      </c>
      <c r="R19" s="5">
        <f>2+VLOOKUP($B19,Course!$E$3:$H$21,3,FALSE)-J19</f>
        <v>1</v>
      </c>
      <c r="S19" s="5"/>
      <c r="T19" s="5">
        <f>IF(OR(ISBLANK($D19),$D19&lt;=0),"",IF(Course!$C12=3,$D19,""))</f>
        <v>6</v>
      </c>
      <c r="U19" s="5">
        <f>IF(OR(ISBLANK($I19),$I19&lt;=0),"",IF(Course!$C12=3,$I19,""))</f>
        <v>5</v>
      </c>
      <c r="V19" s="5" t="str">
        <f>IF(OR(ISBLANK($D19),$D19&lt;=0),"",IF(Course!$C12=4,$D19,""))</f>
        <v/>
      </c>
      <c r="W19" s="5" t="str">
        <f>IF(OR(ISBLANK($I19),$I19&lt;=0),"",IF(Course!$C12=4,$I19,""))</f>
        <v/>
      </c>
      <c r="X19" s="5" t="str">
        <f>IF(OR(ISBLANK($D19),$D19&lt;=0),"",IF(Course!$C12=5,$D19,""))</f>
        <v/>
      </c>
      <c r="Y19" s="5" t="str">
        <f>IF(OR(ISBLANK($I19),$I19&lt;=0),"",IF(Course!$C12=5,$I19,""))</f>
        <v/>
      </c>
    </row>
    <row r="20" spans="2:25" x14ac:dyDescent="0.25">
      <c r="B20" s="2">
        <v>10</v>
      </c>
      <c r="C20" s="5">
        <f>QUOTIENT($G$5,18)+IF(VLOOKUP($B20,Course!$A$3:$D$21,4,FALSE)&lt;=MOD($G$5,18),1,0)</f>
        <v>1</v>
      </c>
      <c r="D20" s="1">
        <v>6</v>
      </c>
      <c r="E20" s="5">
        <f t="shared" si="0"/>
        <v>5</v>
      </c>
      <c r="F20" s="5">
        <f>IF(D20-Course!$C13&gt;2,Course!$C13+2,D20)</f>
        <v>6</v>
      </c>
      <c r="G20" s="2">
        <f t="shared" si="1"/>
        <v>1</v>
      </c>
      <c r="H20" s="5">
        <f>2+VLOOKUP($B20,Course!$A$3:$D$21,3,FALSE)-E20</f>
        <v>1</v>
      </c>
      <c r="I20" s="1">
        <v>5</v>
      </c>
      <c r="J20" s="5">
        <f t="shared" si="2"/>
        <v>4</v>
      </c>
      <c r="K20" s="5">
        <f>IF(I20-Course!$G13&gt;2,Course!$G13+2,I20)</f>
        <v>5</v>
      </c>
      <c r="L20" s="5"/>
      <c r="M20" s="5">
        <f>QUOTIENT($G$5,18)+IF(VLOOKUP($B20,Course!$E$3:$H$21,4,FALSE)&lt;=MOD($G$5,18),1,0)</f>
        <v>1</v>
      </c>
      <c r="N20" s="5"/>
      <c r="O20" s="5">
        <f>Course!C13</f>
        <v>4</v>
      </c>
      <c r="P20" s="5"/>
      <c r="Q20" s="2">
        <f t="shared" si="3"/>
        <v>2</v>
      </c>
      <c r="R20" s="5">
        <f>2+VLOOKUP($B20,Course!$E$3:$H$21,3,FALSE)-J20</f>
        <v>2</v>
      </c>
      <c r="S20" s="5"/>
      <c r="T20" s="5" t="str">
        <f>IF(OR(ISBLANK($D20),$D20&lt;=0),"",IF(Course!$C13=3,$D20,""))</f>
        <v/>
      </c>
      <c r="U20" s="5" t="str">
        <f>IF(OR(ISBLANK($I20),$I20&lt;=0),"",IF(Course!$C13=3,$I20,""))</f>
        <v/>
      </c>
      <c r="V20" s="5">
        <f>IF(OR(ISBLANK($D20),$D20&lt;=0),"",IF(Course!$C13=4,$D20,""))</f>
        <v>6</v>
      </c>
      <c r="W20" s="5">
        <f>IF(OR(ISBLANK($I20),$I20&lt;=0),"",IF(Course!$C13=4,$I20,""))</f>
        <v>5</v>
      </c>
      <c r="X20" s="5" t="str">
        <f>IF(OR(ISBLANK($D20),$D20&lt;=0),"",IF(Course!$C13=5,$D20,""))</f>
        <v/>
      </c>
      <c r="Y20" s="5" t="str">
        <f>IF(OR(ISBLANK($I20),$I20&lt;=0),"",IF(Course!$C13=5,$I20,""))</f>
        <v/>
      </c>
    </row>
    <row r="21" spans="2:25" x14ac:dyDescent="0.25">
      <c r="B21" s="2">
        <v>11</v>
      </c>
      <c r="C21" s="5">
        <f>QUOTIENT($G$5,18)+IF(VLOOKUP($B21,Course!$A$3:$D$21,4,FALSE)&lt;=MOD($G$5,18),1,0)</f>
        <v>1</v>
      </c>
      <c r="D21" s="1">
        <v>10</v>
      </c>
      <c r="E21" s="5">
        <f t="shared" si="0"/>
        <v>10</v>
      </c>
      <c r="F21" s="5">
        <f>IF(D21-Course!$C14&gt;2,Course!$C14+2,D21)</f>
        <v>6</v>
      </c>
      <c r="G21" s="2">
        <f t="shared" si="1"/>
        <v>0</v>
      </c>
      <c r="H21" s="5">
        <f>2+VLOOKUP($B21,Course!$A$3:$D$21,3,FALSE)-E21</f>
        <v>-4</v>
      </c>
      <c r="I21" s="1">
        <v>5</v>
      </c>
      <c r="J21" s="5">
        <f t="shared" si="2"/>
        <v>4</v>
      </c>
      <c r="K21" s="5">
        <f>IF(I21-Course!$G14&gt;2,Course!$G14+2,I21)</f>
        <v>5</v>
      </c>
      <c r="L21" s="5"/>
      <c r="M21" s="5">
        <f>QUOTIENT($G$5,18)+IF(VLOOKUP($B21,Course!$E$3:$H$21,4,FALSE)&lt;=MOD($G$5,18),1,0)</f>
        <v>1</v>
      </c>
      <c r="N21" s="5"/>
      <c r="O21" s="5">
        <f>Course!C14</f>
        <v>4</v>
      </c>
      <c r="P21" s="5"/>
      <c r="Q21" s="2">
        <f t="shared" si="3"/>
        <v>2</v>
      </c>
      <c r="R21" s="5">
        <f>2+VLOOKUP($B21,Course!$E$3:$H$21,3,FALSE)-J21</f>
        <v>2</v>
      </c>
      <c r="S21" s="5"/>
      <c r="T21" s="5" t="str">
        <f>IF(OR(ISBLANK($D21),$D21&lt;=0),"",IF(Course!$C14=3,$D21,""))</f>
        <v/>
      </c>
      <c r="U21" s="5" t="str">
        <f>IF(OR(ISBLANK($I21),$I21&lt;=0),"",IF(Course!$C14=3,$I21,""))</f>
        <v/>
      </c>
      <c r="V21" s="5">
        <f>IF(OR(ISBLANK($D21),$D21&lt;=0),"",IF(Course!$C14=4,$D21,""))</f>
        <v>10</v>
      </c>
      <c r="W21" s="5">
        <f>IF(OR(ISBLANK($I21),$I21&lt;=0),"",IF(Course!$C14=4,$I21,""))</f>
        <v>5</v>
      </c>
      <c r="X21" s="5" t="str">
        <f>IF(OR(ISBLANK($D21),$D21&lt;=0),"",IF(Course!$C14=5,$D21,""))</f>
        <v/>
      </c>
      <c r="Y21" s="5" t="str">
        <f>IF(OR(ISBLANK($I21),$I21&lt;=0),"",IF(Course!$C14=5,$I21,""))</f>
        <v/>
      </c>
    </row>
    <row r="22" spans="2:25" x14ac:dyDescent="0.25">
      <c r="B22" s="2">
        <v>12</v>
      </c>
      <c r="C22" s="5">
        <f>QUOTIENT($G$5,18)+IF(VLOOKUP($B22,Course!$A$3:$D$21,4,FALSE)&lt;=MOD($G$5,18),1,0)</f>
        <v>1</v>
      </c>
      <c r="D22" s="1">
        <v>6</v>
      </c>
      <c r="E22" s="5">
        <f t="shared" si="0"/>
        <v>5</v>
      </c>
      <c r="F22" s="5">
        <f>IF(D22-Course!$C15&gt;2,Course!$C15+2,D22)</f>
        <v>6</v>
      </c>
      <c r="G22" s="2">
        <f t="shared" si="1"/>
        <v>1</v>
      </c>
      <c r="H22" s="5">
        <f>2+VLOOKUP($B22,Course!$A$3:$D$21,3,FALSE)-E22</f>
        <v>1</v>
      </c>
      <c r="I22" s="1">
        <v>6</v>
      </c>
      <c r="J22" s="5">
        <f t="shared" si="2"/>
        <v>5</v>
      </c>
      <c r="K22" s="5">
        <f>IF(I22-Course!$G15&gt;2,Course!$G15+2,I22)</f>
        <v>6</v>
      </c>
      <c r="L22" s="5"/>
      <c r="M22" s="5">
        <f>QUOTIENT($G$5,18)+IF(VLOOKUP($B22,Course!$E$3:$H$21,4,FALSE)&lt;=MOD($G$5,18),1,0)</f>
        <v>1</v>
      </c>
      <c r="N22" s="5"/>
      <c r="O22" s="5">
        <f>Course!C15</f>
        <v>4</v>
      </c>
      <c r="P22" s="5"/>
      <c r="Q22" s="2">
        <f t="shared" si="3"/>
        <v>1</v>
      </c>
      <c r="R22" s="5">
        <f>2+VLOOKUP($B22,Course!$E$3:$H$21,3,FALSE)-J22</f>
        <v>1</v>
      </c>
      <c r="S22" s="5"/>
      <c r="T22" s="5" t="str">
        <f>IF(OR(ISBLANK($D22),$D22&lt;=0),"",IF(Course!$C15=3,$D22,""))</f>
        <v/>
      </c>
      <c r="U22" s="5" t="str">
        <f>IF(OR(ISBLANK($I22),$I22&lt;=0),"",IF(Course!$C15=3,$I22,""))</f>
        <v/>
      </c>
      <c r="V22" s="5">
        <f>IF(OR(ISBLANK($D22),$D22&lt;=0),"",IF(Course!$C15=4,$D22,""))</f>
        <v>6</v>
      </c>
      <c r="W22" s="5">
        <f>IF(OR(ISBLANK($I22),$I22&lt;=0),"",IF(Course!$C15=4,$I22,""))</f>
        <v>6</v>
      </c>
      <c r="X22" s="5" t="str">
        <f>IF(OR(ISBLANK($D22),$D22&lt;=0),"",IF(Course!$C15=5,$D22,""))</f>
        <v/>
      </c>
      <c r="Y22" s="5" t="str">
        <f>IF(OR(ISBLANK($I22),$I22&lt;=0),"",IF(Course!$C15=5,$I22,""))</f>
        <v/>
      </c>
    </row>
    <row r="23" spans="2:25" x14ac:dyDescent="0.25">
      <c r="B23" s="2">
        <v>13</v>
      </c>
      <c r="C23" s="5">
        <f>QUOTIENT($G$5,18)+IF(VLOOKUP($B23,Course!$A$3:$D$21,4,FALSE)&lt;=MOD($G$5,18),1,0)</f>
        <v>2</v>
      </c>
      <c r="D23" s="1">
        <v>5</v>
      </c>
      <c r="E23" s="5">
        <f t="shared" si="0"/>
        <v>3</v>
      </c>
      <c r="F23" s="5">
        <f>IF(D23-Course!$C16&gt;2,Course!$C16+2,D23)</f>
        <v>5</v>
      </c>
      <c r="G23" s="2">
        <f t="shared" si="1"/>
        <v>3</v>
      </c>
      <c r="H23" s="5">
        <f>2+VLOOKUP($B23,Course!$A$3:$D$21,3,FALSE)-E23</f>
        <v>3</v>
      </c>
      <c r="I23" s="1">
        <v>5</v>
      </c>
      <c r="J23" s="5">
        <f t="shared" si="2"/>
        <v>3</v>
      </c>
      <c r="K23" s="5">
        <f>IF(I23-Course!$G16&gt;2,Course!$G16+2,I23)</f>
        <v>5</v>
      </c>
      <c r="L23" s="5"/>
      <c r="M23" s="5">
        <f>QUOTIENT($G$5,18)+IF(VLOOKUP($B23,Course!$E$3:$H$21,4,FALSE)&lt;=MOD($G$5,18),1,0)</f>
        <v>2</v>
      </c>
      <c r="N23" s="5"/>
      <c r="O23" s="5">
        <f>Course!C16</f>
        <v>4</v>
      </c>
      <c r="P23" s="5"/>
      <c r="Q23" s="2">
        <f t="shared" si="3"/>
        <v>3</v>
      </c>
      <c r="R23" s="5">
        <f>2+VLOOKUP($B23,Course!$E$3:$H$21,3,FALSE)-J23</f>
        <v>3</v>
      </c>
      <c r="S23" s="5"/>
      <c r="T23" s="5" t="str">
        <f>IF(OR(ISBLANK($D23),$D23&lt;=0),"",IF(Course!$C16=3,$D23,""))</f>
        <v/>
      </c>
      <c r="U23" s="5" t="str">
        <f>IF(OR(ISBLANK($I23),$I23&lt;=0),"",IF(Course!$C16=3,$I23,""))</f>
        <v/>
      </c>
      <c r="V23" s="5">
        <f>IF(OR(ISBLANK($D23),$D23&lt;=0),"",IF(Course!$C16=4,$D23,""))</f>
        <v>5</v>
      </c>
      <c r="W23" s="5">
        <f>IF(OR(ISBLANK($I23),$I23&lt;=0),"",IF(Course!$C16=4,$I23,""))</f>
        <v>5</v>
      </c>
      <c r="X23" s="5" t="str">
        <f>IF(OR(ISBLANK($D23),$D23&lt;=0),"",IF(Course!$C16=5,$D23,""))</f>
        <v/>
      </c>
      <c r="Y23" s="5" t="str">
        <f>IF(OR(ISBLANK($I23),$I23&lt;=0),"",IF(Course!$C16=5,$I23,""))</f>
        <v/>
      </c>
    </row>
    <row r="24" spans="2:25" x14ac:dyDescent="0.25">
      <c r="B24" s="2">
        <v>14</v>
      </c>
      <c r="C24" s="5">
        <f>QUOTIENT($G$5,18)+IF(VLOOKUP($B24,Course!$A$3:$D$21,4,FALSE)&lt;=MOD($G$5,18),1,0)</f>
        <v>1</v>
      </c>
      <c r="D24" s="1">
        <v>7</v>
      </c>
      <c r="E24" s="5">
        <f t="shared" si="0"/>
        <v>6</v>
      </c>
      <c r="F24" s="5">
        <f>IF(D24-Course!$C17&gt;2,Course!$C17+2,D24)</f>
        <v>5</v>
      </c>
      <c r="G24" s="2">
        <f t="shared" si="1"/>
        <v>0</v>
      </c>
      <c r="H24" s="5">
        <f>2+VLOOKUP($B24,Course!$A$3:$D$21,3,FALSE)-E24</f>
        <v>-1</v>
      </c>
      <c r="I24" s="1">
        <v>4</v>
      </c>
      <c r="J24" s="5">
        <f t="shared" si="2"/>
        <v>3</v>
      </c>
      <c r="K24" s="5">
        <f>IF(I24-Course!$G17&gt;2,Course!$G17+2,I24)</f>
        <v>4</v>
      </c>
      <c r="L24" s="5"/>
      <c r="M24" s="5">
        <f>QUOTIENT($G$5,18)+IF(VLOOKUP($B24,Course!$E$3:$H$21,4,FALSE)&lt;=MOD($G$5,18),1,0)</f>
        <v>1</v>
      </c>
      <c r="N24" s="5"/>
      <c r="O24" s="5">
        <f>Course!C17</f>
        <v>3</v>
      </c>
      <c r="P24" s="5"/>
      <c r="Q24" s="2">
        <f t="shared" si="3"/>
        <v>2</v>
      </c>
      <c r="R24" s="5">
        <f>2+VLOOKUP($B24,Course!$E$3:$H$21,3,FALSE)-J24</f>
        <v>2</v>
      </c>
      <c r="S24" s="5"/>
      <c r="T24" s="5">
        <f>IF(OR(ISBLANK($D24),$D24&lt;=0),"",IF(Course!$C17=3,$D24,""))</f>
        <v>7</v>
      </c>
      <c r="U24" s="5">
        <f>IF(OR(ISBLANK($I24),$I24&lt;=0),"",IF(Course!$C17=3,$I24,""))</f>
        <v>4</v>
      </c>
      <c r="V24" s="5" t="str">
        <f>IF(OR(ISBLANK($D24),$D24&lt;=0),"",IF(Course!$C17=4,$D24,""))</f>
        <v/>
      </c>
      <c r="W24" s="5" t="str">
        <f>IF(OR(ISBLANK($I24),$I24&lt;=0),"",IF(Course!$C17=4,$I24,""))</f>
        <v/>
      </c>
      <c r="X24" s="5" t="str">
        <f>IF(OR(ISBLANK($D24),$D24&lt;=0),"",IF(Course!$C17=5,$D24,""))</f>
        <v/>
      </c>
      <c r="Y24" s="5" t="str">
        <f>IF(OR(ISBLANK($I24),$I24&lt;=0),"",IF(Course!$C17=5,$I24,""))</f>
        <v/>
      </c>
    </row>
    <row r="25" spans="2:25" x14ac:dyDescent="0.25">
      <c r="B25" s="2">
        <v>15</v>
      </c>
      <c r="C25" s="5">
        <f>QUOTIENT($G$5,18)+IF(VLOOKUP($B25,Course!$A$3:$D$21,4,FALSE)&lt;=MOD($G$5,18),1,0)</f>
        <v>2</v>
      </c>
      <c r="D25" s="1">
        <v>6</v>
      </c>
      <c r="E25" s="5">
        <f t="shared" si="0"/>
        <v>4</v>
      </c>
      <c r="F25" s="5">
        <f>IF(D25-Course!$C18&gt;2,Course!$C18+2,D25)</f>
        <v>6</v>
      </c>
      <c r="G25" s="2">
        <f t="shared" si="1"/>
        <v>3</v>
      </c>
      <c r="H25" s="5">
        <f>2+VLOOKUP($B25,Course!$A$3:$D$21,3,FALSE)-E25</f>
        <v>3</v>
      </c>
      <c r="I25" s="1">
        <v>8</v>
      </c>
      <c r="J25" s="5">
        <f t="shared" si="2"/>
        <v>6</v>
      </c>
      <c r="K25" s="5">
        <f>IF(I25-Course!$G18&gt;2,Course!$G18+2,I25)</f>
        <v>7</v>
      </c>
      <c r="L25" s="5"/>
      <c r="M25" s="5">
        <f>QUOTIENT($G$5,18)+IF(VLOOKUP($B25,Course!$E$3:$H$21,4,FALSE)&lt;=MOD($G$5,18),1,0)</f>
        <v>2</v>
      </c>
      <c r="N25" s="5"/>
      <c r="O25" s="5">
        <f>Course!C18</f>
        <v>5</v>
      </c>
      <c r="P25" s="5"/>
      <c r="Q25" s="2">
        <f t="shared" si="3"/>
        <v>1</v>
      </c>
      <c r="R25" s="5">
        <f>2+VLOOKUP($B25,Course!$E$3:$H$21,3,FALSE)-J25</f>
        <v>1</v>
      </c>
      <c r="S25" s="5"/>
      <c r="T25" s="5" t="str">
        <f>IF(OR(ISBLANK($D25),$D25&lt;=0),"",IF(Course!$C18=3,$D25,""))</f>
        <v/>
      </c>
      <c r="U25" s="5" t="str">
        <f>IF(OR(ISBLANK($I25),$I25&lt;=0),"",IF(Course!$C18=3,$I25,""))</f>
        <v/>
      </c>
      <c r="V25" s="5" t="str">
        <f>IF(OR(ISBLANK($D25),$D25&lt;=0),"",IF(Course!$C18=4,$D25,""))</f>
        <v/>
      </c>
      <c r="W25" s="5" t="str">
        <f>IF(OR(ISBLANK($I25),$I25&lt;=0),"",IF(Course!$C18=4,$I25,""))</f>
        <v/>
      </c>
      <c r="X25" s="5">
        <f>IF(OR(ISBLANK($D25),$D25&lt;=0),"",IF(Course!$C18=5,$D25,""))</f>
        <v>6</v>
      </c>
      <c r="Y25" s="5">
        <f>IF(OR(ISBLANK($I25),$I25&lt;=0),"",IF(Course!$C18=5,$I25,""))</f>
        <v>8</v>
      </c>
    </row>
    <row r="26" spans="2:25" x14ac:dyDescent="0.25">
      <c r="B26" s="2">
        <v>16</v>
      </c>
      <c r="C26" s="5">
        <f>QUOTIENT($G$5,18)+IF(VLOOKUP($B26,Course!$A$3:$D$21,4,FALSE)&lt;=MOD($G$5,18),1,0)</f>
        <v>2</v>
      </c>
      <c r="D26" s="1">
        <v>10</v>
      </c>
      <c r="E26" s="5">
        <f t="shared" si="0"/>
        <v>10</v>
      </c>
      <c r="F26" s="5">
        <f>IF(D26-Course!$C19&gt;2,Course!$C19+2,D26)</f>
        <v>6</v>
      </c>
      <c r="G26" s="2">
        <f t="shared" si="1"/>
        <v>0</v>
      </c>
      <c r="H26" s="5">
        <f>2+VLOOKUP($B26,Course!$A$3:$D$21,3,FALSE)-E26</f>
        <v>-4</v>
      </c>
      <c r="I26" s="1">
        <v>10</v>
      </c>
      <c r="J26" s="5">
        <f t="shared" si="2"/>
        <v>10</v>
      </c>
      <c r="K26" s="5">
        <f>IF(I26-Course!$G19&gt;2,Course!$G19+2,I26)</f>
        <v>6</v>
      </c>
      <c r="L26" s="5"/>
      <c r="M26" s="5">
        <f>QUOTIENT($G$5,18)+IF(VLOOKUP($B26,Course!$E$3:$H$21,4,FALSE)&lt;=MOD($G$5,18),1,0)</f>
        <v>2</v>
      </c>
      <c r="N26" s="5"/>
      <c r="O26" s="5">
        <f>Course!C19</f>
        <v>4</v>
      </c>
      <c r="P26" s="5"/>
      <c r="Q26" s="2">
        <f t="shared" si="3"/>
        <v>0</v>
      </c>
      <c r="R26" s="5">
        <f>2+VLOOKUP($B26,Course!$E$3:$H$21,3,FALSE)-J26</f>
        <v>-4</v>
      </c>
      <c r="S26" s="5"/>
      <c r="T26" s="5" t="str">
        <f>IF(OR(ISBLANK($D26),$D26&lt;=0),"",IF(Course!$C19=3,$D26,""))</f>
        <v/>
      </c>
      <c r="U26" s="5" t="str">
        <f>IF(OR(ISBLANK($I26),$I26&lt;=0),"",IF(Course!$C19=3,$I26,""))</f>
        <v/>
      </c>
      <c r="V26" s="5">
        <f>IF(OR(ISBLANK($D26),$D26&lt;=0),"",IF(Course!$C19=4,$D26,""))</f>
        <v>10</v>
      </c>
      <c r="W26" s="5">
        <f>IF(OR(ISBLANK($I26),$I26&lt;=0),"",IF(Course!$C19=4,$I26,""))</f>
        <v>10</v>
      </c>
      <c r="X26" s="5" t="str">
        <f>IF(OR(ISBLANK($D26),$D26&lt;=0),"",IF(Course!$C19=5,$D26,""))</f>
        <v/>
      </c>
      <c r="Y26" s="5" t="str">
        <f>IF(OR(ISBLANK($I26),$I26&lt;=0),"",IF(Course!$C19=5,$I26,""))</f>
        <v/>
      </c>
    </row>
    <row r="27" spans="2:25" x14ac:dyDescent="0.25">
      <c r="B27" s="2">
        <v>17</v>
      </c>
      <c r="C27" s="5">
        <f>QUOTIENT($G$5,18)+IF(VLOOKUP($B27,Course!$A$3:$D$21,4,FALSE)&lt;=MOD($G$5,18),1,0)</f>
        <v>1</v>
      </c>
      <c r="D27" s="1">
        <v>9</v>
      </c>
      <c r="E27" s="5">
        <f t="shared" si="0"/>
        <v>8</v>
      </c>
      <c r="F27" s="5">
        <f>IF(D27-Course!$C20&gt;2,Course!$C20+2,D27)</f>
        <v>7</v>
      </c>
      <c r="G27" s="2">
        <f t="shared" si="1"/>
        <v>0</v>
      </c>
      <c r="H27" s="5">
        <f>2+VLOOKUP($B27,Course!$A$3:$D$21,3,FALSE)-E27</f>
        <v>-1</v>
      </c>
      <c r="I27" s="1">
        <v>6</v>
      </c>
      <c r="J27" s="5">
        <f t="shared" si="2"/>
        <v>5</v>
      </c>
      <c r="K27" s="5">
        <f>IF(I27-Course!$G20&gt;2,Course!$G20+2,I27)</f>
        <v>6</v>
      </c>
      <c r="L27" s="5"/>
      <c r="M27" s="5">
        <f>QUOTIENT($G$5,18)+IF(VLOOKUP($B27,Course!$E$3:$H$21,4,FALSE)&lt;=MOD($G$5,18),1,0)</f>
        <v>1</v>
      </c>
      <c r="N27" s="5"/>
      <c r="O27" s="5">
        <f>Course!C20</f>
        <v>5</v>
      </c>
      <c r="P27" s="5"/>
      <c r="Q27" s="2">
        <f t="shared" si="3"/>
        <v>2</v>
      </c>
      <c r="R27" s="5">
        <f>2+VLOOKUP($B27,Course!$E$3:$H$21,3,FALSE)-J27</f>
        <v>2</v>
      </c>
      <c r="S27" s="5"/>
      <c r="T27" s="5" t="str">
        <f>IF(OR(ISBLANK($D27),$D27&lt;=0),"",IF(Course!$C20=3,$D27,""))</f>
        <v/>
      </c>
      <c r="U27" s="5" t="str">
        <f>IF(OR(ISBLANK($I27),$I27&lt;=0),"",IF(Course!$C20=3,$I27,""))</f>
        <v/>
      </c>
      <c r="V27" s="5" t="str">
        <f>IF(OR(ISBLANK($D27),$D27&lt;=0),"",IF(Course!$C20=4,$D27,""))</f>
        <v/>
      </c>
      <c r="W27" s="5" t="str">
        <f>IF(OR(ISBLANK($I27),$I27&lt;=0),"",IF(Course!$C20=4,$I27,""))</f>
        <v/>
      </c>
      <c r="X27" s="5">
        <f>IF(OR(ISBLANK($D27),$D27&lt;=0),"",IF(Course!$C20=5,$D27,""))</f>
        <v>9</v>
      </c>
      <c r="Y27" s="5">
        <f>IF(OR(ISBLANK($I27),$I27&lt;=0),"",IF(Course!$C20=5,$I27,""))</f>
        <v>6</v>
      </c>
    </row>
    <row r="28" spans="2:25" x14ac:dyDescent="0.25">
      <c r="B28" s="2">
        <v>18</v>
      </c>
      <c r="C28" s="5">
        <f>QUOTIENT($G$5,18)+IF(VLOOKUP($B28,Course!$A$3:$D$21,4,FALSE)&lt;=MOD($G$5,18),1,0)</f>
        <v>1</v>
      </c>
      <c r="D28" s="1">
        <v>4</v>
      </c>
      <c r="E28" s="5">
        <f t="shared" si="0"/>
        <v>3</v>
      </c>
      <c r="F28" s="5">
        <f>IF(D28-Course!$C21&gt;2,Course!$C21+2,D28)</f>
        <v>4</v>
      </c>
      <c r="G28" s="2">
        <f t="shared" si="1"/>
        <v>2</v>
      </c>
      <c r="H28" s="5">
        <f>2+VLOOKUP($B28,Course!$A$3:$D$21,3,FALSE)-E28</f>
        <v>2</v>
      </c>
      <c r="I28" s="1">
        <v>4</v>
      </c>
      <c r="J28" s="5">
        <f t="shared" si="2"/>
        <v>3</v>
      </c>
      <c r="K28" s="5">
        <f>IF(I28-Course!$G21&gt;2,Course!$G21+2,I28)</f>
        <v>4</v>
      </c>
      <c r="L28" s="5"/>
      <c r="M28" s="5">
        <f>QUOTIENT($G$5,18)+IF(VLOOKUP($B28,Course!$E$3:$H$21,4,FALSE)&lt;=MOD($G$5,18),1,0)</f>
        <v>1</v>
      </c>
      <c r="N28" s="5"/>
      <c r="O28" s="5">
        <f>Course!C21</f>
        <v>3</v>
      </c>
      <c r="P28" s="5"/>
      <c r="Q28" s="2">
        <f t="shared" si="3"/>
        <v>2</v>
      </c>
      <c r="R28" s="5">
        <f>2+VLOOKUP($B28,Course!$E$3:$H$21,3,FALSE)-J28</f>
        <v>2</v>
      </c>
      <c r="S28" s="5"/>
      <c r="T28" s="5">
        <f>IF(OR(ISBLANK($D28),$D28&lt;=0),"",IF(Course!$C21=3,$D28,""))</f>
        <v>4</v>
      </c>
      <c r="U28" s="5">
        <f>IF(OR(ISBLANK($I28),$I28&lt;=0),"",IF(Course!$C21=3,$I28,""))</f>
        <v>4</v>
      </c>
      <c r="V28" s="5" t="str">
        <f>IF(OR(ISBLANK($D28),$D28&lt;=0),"",IF(Course!$C21=4,$D28,""))</f>
        <v/>
      </c>
      <c r="W28" s="5" t="str">
        <f>IF(OR(ISBLANK($I28),$I28&lt;=0),"",IF(Course!$C21=4,$I28,""))</f>
        <v/>
      </c>
      <c r="X28" s="5" t="str">
        <f>IF(OR(ISBLANK($D28),$D28&lt;=0),"",IF(Course!$C21=5,$D28,""))</f>
        <v/>
      </c>
      <c r="Y28" s="5" t="str">
        <f>IF(OR(ISBLANK($I28),$I28&lt;=0),"",IF(Course!$C21=5,$I28,""))</f>
        <v/>
      </c>
    </row>
    <row r="29" spans="2:25" x14ac:dyDescent="0.25">
      <c r="B29" s="28" t="s">
        <v>2</v>
      </c>
      <c r="C29" s="29"/>
      <c r="D29" s="29">
        <f>SUM(D11:D28)</f>
        <v>120</v>
      </c>
      <c r="E29" s="38">
        <f>SUM(E11:E28)</f>
        <v>100</v>
      </c>
      <c r="F29" s="38">
        <f>SUM(F11:F28)</f>
        <v>102</v>
      </c>
      <c r="G29" s="28">
        <f t="shared" ref="G29:R29" si="4">SUM(G11:G28)</f>
        <v>20</v>
      </c>
      <c r="H29" s="29">
        <f t="shared" si="4"/>
        <v>7</v>
      </c>
      <c r="I29" s="29">
        <f t="shared" si="4"/>
        <v>105</v>
      </c>
      <c r="J29" s="29">
        <f t="shared" si="4"/>
        <v>83</v>
      </c>
      <c r="K29" s="38">
        <f t="shared" si="4"/>
        <v>98</v>
      </c>
      <c r="L29" s="29"/>
      <c r="M29" s="29"/>
      <c r="N29" s="29"/>
      <c r="O29" s="29"/>
      <c r="P29" s="29"/>
      <c r="Q29" s="28">
        <f t="shared" si="4"/>
        <v>28</v>
      </c>
      <c r="R29" s="29">
        <f t="shared" si="4"/>
        <v>24</v>
      </c>
      <c r="S29" s="29"/>
      <c r="T29" s="5" t="str">
        <f>IF(OR(ISBLANK($D29),$D29&lt;=0),"",IF(Course!$C22=3,$D29,""))</f>
        <v/>
      </c>
      <c r="U29" s="5" t="str">
        <f>IF(OR(ISBLANK($I29),$I29&lt;=0),"",IF(Course!$C22=3,$I29,""))</f>
        <v/>
      </c>
      <c r="V29" s="5" t="str">
        <f>IF(OR(ISBLANK($D29),$D29&lt;=0),"",IF(Course!$C22=4,$D29,""))</f>
        <v/>
      </c>
      <c r="W29" s="5" t="str">
        <f>IF(OR(ISBLANK($I29),$I29&lt;=0),"",IF(Course!$C22=4,$I29,""))</f>
        <v/>
      </c>
      <c r="X29" s="5" t="str">
        <f>IF(OR(ISBLANK($D29),$D29&lt;=0),"",IF(Course!$C22=5,$D29,""))</f>
        <v/>
      </c>
      <c r="Y29" s="5" t="str">
        <f>IF(OR(ISBLANK($I29),$I29&lt;=0),"",IF(Course!$C22=5,$I29,""))</f>
        <v/>
      </c>
    </row>
    <row r="30" spans="2:25" x14ac:dyDescent="0.25">
      <c r="B30" s="25" t="s">
        <v>27</v>
      </c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7">
        <f>Q29+G29</f>
        <v>48</v>
      </c>
      <c r="R30" s="28">
        <f>R29+H29</f>
        <v>31</v>
      </c>
      <c r="S30" s="28">
        <f>Q30+R30/1000</f>
        <v>48.030999999999999</v>
      </c>
      <c r="T30" s="33"/>
      <c r="U30" s="33">
        <f>AVERAGE(T11:U29)</f>
        <v>5.125</v>
      </c>
      <c r="V30" s="33"/>
      <c r="W30" s="33">
        <f>AVERAGE(V11:W29)</f>
        <v>6.2727272727272725</v>
      </c>
      <c r="X30" s="33"/>
      <c r="Y30" s="33">
        <f>AVERAGE(X11:Y29)</f>
        <v>7.666666666666667</v>
      </c>
    </row>
    <row r="31" spans="2:25" hidden="1" x14ac:dyDescent="0.25"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7"/>
      <c r="R31" s="26"/>
      <c r="S31" s="26"/>
      <c r="T31" s="26"/>
      <c r="U31" s="26"/>
      <c r="V31" s="26"/>
      <c r="W31" s="26"/>
      <c r="X31" s="26"/>
      <c r="Y31" s="26"/>
    </row>
    <row r="32" spans="2:25" x14ac:dyDescent="0.25">
      <c r="B32" s="36" t="s">
        <v>49</v>
      </c>
      <c r="C32" s="36"/>
      <c r="D32" s="36"/>
      <c r="E32" s="36"/>
      <c r="F32" s="36"/>
      <c r="G32" s="36">
        <f>F29-Course!C25</f>
        <v>31</v>
      </c>
      <c r="H32" s="36"/>
      <c r="I32" s="36"/>
      <c r="J32" s="36"/>
      <c r="K32" s="36"/>
      <c r="L32" s="36"/>
      <c r="M32" s="36"/>
      <c r="N32" s="36"/>
      <c r="O32" s="36"/>
      <c r="P32" s="36"/>
      <c r="Q32" s="37">
        <f>K29-Course!G25</f>
        <v>27</v>
      </c>
      <c r="R32" s="26"/>
      <c r="S32" s="26"/>
      <c r="T32" s="26"/>
      <c r="U32" s="26"/>
      <c r="V32" s="26"/>
      <c r="W32" s="26"/>
      <c r="X32" s="26"/>
      <c r="Y32" s="26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90" verticalDpi="9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53">
    <tabColor theme="7" tint="0.59999389629810485"/>
  </sheetPr>
  <dimension ref="A1:Z33"/>
  <sheetViews>
    <sheetView topLeftCell="A13" zoomScaleNormal="100" workbookViewId="0">
      <selection activeCell="I32" sqref="I32"/>
    </sheetView>
  </sheetViews>
  <sheetFormatPr defaultColWidth="0" defaultRowHeight="15" customHeight="1" zeroHeight="1" x14ac:dyDescent="0.25"/>
  <cols>
    <col min="1" max="1" width="0.7109375" style="6" customWidth="1"/>
    <col min="2" max="2" width="9.140625" style="6" customWidth="1"/>
    <col min="3" max="3" width="9.28515625" style="5" hidden="1" customWidth="1"/>
    <col min="4" max="4" width="9.140625" style="6" customWidth="1"/>
    <col min="5" max="5" width="10.7109375" style="6" hidden="1" customWidth="1"/>
    <col min="6" max="6" width="9.140625" style="6" hidden="1" customWidth="1"/>
    <col min="7" max="7" width="10.7109375" style="6" customWidth="1"/>
    <col min="8" max="8" width="10.7109375" style="6" hidden="1" customWidth="1"/>
    <col min="9" max="9" width="9.140625" style="6" customWidth="1"/>
    <col min="10" max="14" width="10.7109375" style="6" hidden="1" customWidth="1"/>
    <col min="15" max="16" width="9.140625" style="6" hidden="1" customWidth="1"/>
    <col min="17" max="17" width="10.7109375" style="6" customWidth="1"/>
    <col min="18" max="25" width="10.7109375" style="6" hidden="1" customWidth="1"/>
    <col min="26" max="26" width="0.7109375" style="6" customWidth="1"/>
    <col min="27" max="16384" width="9.140625" style="6" hidden="1"/>
  </cols>
  <sheetData>
    <row r="1" spans="2:25" ht="3.75" customHeight="1" x14ac:dyDescent="0.25"/>
    <row r="2" spans="2:25" ht="23.25" x14ac:dyDescent="0.25">
      <c r="B2" s="132" t="str">
        <f ca="1">MID(CELL("filename",D4),FIND("]",CELL("filename",D4))+1,255)</f>
        <v>Rich B</v>
      </c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23"/>
      <c r="T2" s="34"/>
      <c r="U2" s="34"/>
      <c r="V2" s="34"/>
      <c r="W2" s="34"/>
      <c r="X2" s="34"/>
      <c r="Y2" s="34"/>
    </row>
    <row r="3" spans="2:25" x14ac:dyDescent="0.25">
      <c r="B3" s="135" t="s">
        <v>121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24"/>
      <c r="T3" s="35"/>
      <c r="U3" s="35"/>
      <c r="V3" s="35"/>
      <c r="W3" s="35"/>
      <c r="X3" s="35"/>
      <c r="Y3" s="35"/>
    </row>
    <row r="4" spans="2:25" x14ac:dyDescent="0.25"/>
    <row r="5" spans="2:25" x14ac:dyDescent="0.25">
      <c r="B5" s="136" t="s">
        <v>12</v>
      </c>
      <c r="C5" s="136"/>
      <c r="D5" s="136"/>
      <c r="E5" s="25"/>
      <c r="F5" s="26"/>
      <c r="G5" s="31">
        <v>27</v>
      </c>
    </row>
    <row r="6" spans="2:25" hidden="1" x14ac:dyDescent="0.25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2:25" x14ac:dyDescent="0.25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2:25" x14ac:dyDescent="0.25">
      <c r="B8" s="133" t="s">
        <v>23</v>
      </c>
      <c r="C8" s="137" t="s">
        <v>44</v>
      </c>
      <c r="D8" s="133" t="s">
        <v>24</v>
      </c>
      <c r="E8" s="133"/>
      <c r="F8" s="133"/>
      <c r="G8" s="133"/>
      <c r="H8" s="133"/>
      <c r="I8" s="133" t="s">
        <v>25</v>
      </c>
      <c r="J8" s="133"/>
      <c r="K8" s="133"/>
      <c r="L8" s="133"/>
      <c r="M8" s="133"/>
      <c r="N8" s="133"/>
      <c r="O8" s="133"/>
      <c r="P8" s="133"/>
      <c r="Q8" s="133"/>
      <c r="R8" s="133"/>
      <c r="S8" s="27"/>
      <c r="T8" s="133" t="s">
        <v>50</v>
      </c>
      <c r="U8" s="133"/>
      <c r="V8" s="133" t="s">
        <v>51</v>
      </c>
      <c r="W8" s="133"/>
      <c r="X8" s="133" t="s">
        <v>52</v>
      </c>
      <c r="Y8" s="133"/>
    </row>
    <row r="9" spans="2:25" x14ac:dyDescent="0.25">
      <c r="B9" s="133"/>
      <c r="C9" s="137"/>
      <c r="D9" s="138" t="s">
        <v>26</v>
      </c>
      <c r="E9" s="134" t="s">
        <v>13</v>
      </c>
      <c r="F9" s="134"/>
      <c r="G9" s="134"/>
      <c r="H9" s="134"/>
      <c r="I9" s="138" t="s">
        <v>26</v>
      </c>
      <c r="J9" s="134" t="s">
        <v>13</v>
      </c>
      <c r="K9" s="134"/>
      <c r="L9" s="134"/>
      <c r="M9" s="134"/>
      <c r="N9" s="134"/>
      <c r="O9" s="134"/>
      <c r="P9" s="134"/>
      <c r="Q9" s="134"/>
      <c r="R9" s="134"/>
      <c r="S9" s="28"/>
      <c r="T9" s="33" t="s">
        <v>24</v>
      </c>
      <c r="U9" s="33" t="s">
        <v>25</v>
      </c>
      <c r="V9" s="33" t="s">
        <v>24</v>
      </c>
      <c r="W9" s="33" t="s">
        <v>25</v>
      </c>
      <c r="X9" s="33" t="s">
        <v>24</v>
      </c>
      <c r="Y9" s="33" t="s">
        <v>25</v>
      </c>
    </row>
    <row r="10" spans="2:25" x14ac:dyDescent="0.25">
      <c r="B10" s="133"/>
      <c r="C10" s="137"/>
      <c r="D10" s="138"/>
      <c r="E10" s="29" t="s">
        <v>45</v>
      </c>
      <c r="F10" s="29" t="s">
        <v>111</v>
      </c>
      <c r="G10" s="29" t="s">
        <v>41</v>
      </c>
      <c r="H10" s="29" t="s">
        <v>40</v>
      </c>
      <c r="I10" s="138"/>
      <c r="J10" s="29" t="s">
        <v>45</v>
      </c>
      <c r="K10" s="29" t="s">
        <v>111</v>
      </c>
      <c r="L10" s="29"/>
      <c r="M10" s="29" t="s">
        <v>44</v>
      </c>
      <c r="N10" s="29"/>
      <c r="O10" s="29" t="s">
        <v>112</v>
      </c>
      <c r="P10" s="29"/>
      <c r="Q10" s="29" t="s">
        <v>41</v>
      </c>
      <c r="R10" s="29" t="s">
        <v>40</v>
      </c>
      <c r="S10" s="29"/>
      <c r="T10" s="38"/>
      <c r="U10" s="38"/>
      <c r="V10" s="38"/>
      <c r="W10" s="38"/>
      <c r="X10" s="38"/>
      <c r="Y10" s="38"/>
    </row>
    <row r="11" spans="2:25" x14ac:dyDescent="0.25">
      <c r="B11" s="2">
        <v>1</v>
      </c>
      <c r="C11" s="5">
        <f>QUOTIENT($G$5,18)+IF(VLOOKUP($B11,Course!$A$3:$D$21,4,FALSE)&lt;=MOD($G$5,18),1,0)</f>
        <v>1</v>
      </c>
      <c r="D11" s="1">
        <v>6</v>
      </c>
      <c r="E11" s="5">
        <f>IF(D11=10,10,D11-$C11)</f>
        <v>5</v>
      </c>
      <c r="F11" s="5">
        <f>IF(D11-Course!$C4&gt;2,Course!$C4+2,D11)</f>
        <v>6</v>
      </c>
      <c r="G11" s="2">
        <f>IF(H11&lt;0,0,H11)</f>
        <v>1</v>
      </c>
      <c r="H11" s="5">
        <f>2+VLOOKUP($B11,Course!$A$3:$D$21,3,FALSE)-E11</f>
        <v>1</v>
      </c>
      <c r="I11" s="1">
        <v>6</v>
      </c>
      <c r="J11" s="5">
        <f>IF(I11=10,10,I11-$M11)</f>
        <v>5</v>
      </c>
      <c r="K11" s="5">
        <f>IF(I11-Course!$G4&gt;2,Course!$G4+2,I11)</f>
        <v>6</v>
      </c>
      <c r="L11" s="5"/>
      <c r="M11" s="5">
        <f>QUOTIENT($G$5,18)+IF(VLOOKUP($B11,Course!$E$3:$H$21,4,FALSE)&lt;=MOD($G$5,18),1,0)</f>
        <v>1</v>
      </c>
      <c r="N11" s="5"/>
      <c r="O11" s="5">
        <f>Course!C4</f>
        <v>4</v>
      </c>
      <c r="P11" s="5"/>
      <c r="Q11" s="2">
        <f>IF(R11&lt;0,0,R11)</f>
        <v>1</v>
      </c>
      <c r="R11" s="5">
        <f>2+VLOOKUP($B11,Course!$E$3:$H$21,3,FALSE)-J11</f>
        <v>1</v>
      </c>
      <c r="S11" s="5"/>
      <c r="T11" s="5" t="str">
        <f>IF(OR(ISBLANK($D11),$D11&lt;=0),"",IF(Course!$C4=3,$D11,""))</f>
        <v/>
      </c>
      <c r="U11" s="5" t="str">
        <f>IF(OR(ISBLANK($I11),$I11&lt;=0),"",IF(Course!$C4=3,$I11,""))</f>
        <v/>
      </c>
      <c r="V11" s="5">
        <f>IF(OR(ISBLANK($D11),$D11&lt;=0),"",IF(Course!$C4=4,$D11,""))</f>
        <v>6</v>
      </c>
      <c r="W11" s="5">
        <f>IF(OR(ISBLANK($I11),$I11&lt;=0),"",IF(Course!$C4=4,$I11,""))</f>
        <v>6</v>
      </c>
      <c r="X11" s="5" t="str">
        <f>IF(OR(ISBLANK($D11),$D11&lt;=0),"",IF(Course!$C4=5,$D11,""))</f>
        <v/>
      </c>
      <c r="Y11" s="5" t="str">
        <f>IF(OR(ISBLANK($I11),$I11&lt;=0),"",IF(Course!$C4=5,$I11,""))</f>
        <v/>
      </c>
    </row>
    <row r="12" spans="2:25" x14ac:dyDescent="0.25">
      <c r="B12" s="2">
        <v>2</v>
      </c>
      <c r="C12" s="5">
        <f>QUOTIENT($G$5,18)+IF(VLOOKUP($B12,Course!$A$3:$D$21,4,FALSE)&lt;=MOD($G$5,18),1,0)</f>
        <v>1</v>
      </c>
      <c r="D12" s="1">
        <v>9</v>
      </c>
      <c r="E12" s="5">
        <f t="shared" ref="E12:E28" si="0">IF(D12=10,10,D12-$C12)</f>
        <v>8</v>
      </c>
      <c r="F12" s="5">
        <f>IF(D12-Course!$C5&gt;2,Course!$C5+2,D12)</f>
        <v>7</v>
      </c>
      <c r="G12" s="2">
        <f t="shared" ref="G12:G28" si="1">IF(H12&lt;0,0,H12)</f>
        <v>0</v>
      </c>
      <c r="H12" s="5">
        <f>2+VLOOKUP($B12,Course!$A$3:$D$21,3,FALSE)-E12</f>
        <v>-1</v>
      </c>
      <c r="I12" s="1">
        <v>7</v>
      </c>
      <c r="J12" s="5">
        <f t="shared" ref="J12:J28" si="2">IF(I12=10,10,I12-$M12)</f>
        <v>6</v>
      </c>
      <c r="K12" s="5">
        <f>IF(I12-Course!$G5&gt;2,Course!$G5+2,I12)</f>
        <v>7</v>
      </c>
      <c r="L12" s="5"/>
      <c r="M12" s="5">
        <f>QUOTIENT($G$5,18)+IF(VLOOKUP($B12,Course!$E$3:$H$21,4,FALSE)&lt;=MOD($G$5,18),1,0)</f>
        <v>1</v>
      </c>
      <c r="N12" s="5"/>
      <c r="O12" s="5">
        <f>Course!C5</f>
        <v>5</v>
      </c>
      <c r="P12" s="5"/>
      <c r="Q12" s="2">
        <f t="shared" ref="Q12:Q28" si="3">IF(R12&lt;0,0,R12)</f>
        <v>1</v>
      </c>
      <c r="R12" s="5">
        <f>2+VLOOKUP($B12,Course!$E$3:$H$21,3,FALSE)-J12</f>
        <v>1</v>
      </c>
      <c r="S12" s="5"/>
      <c r="T12" s="5" t="str">
        <f>IF(OR(ISBLANK($D12),$D12&lt;=0),"",IF(Course!$C5=3,$D12,""))</f>
        <v/>
      </c>
      <c r="U12" s="5" t="str">
        <f>IF(OR(ISBLANK($I12),$I12&lt;=0),"",IF(Course!$C5=3,$I12,""))</f>
        <v/>
      </c>
      <c r="V12" s="5" t="str">
        <f>IF(OR(ISBLANK($D12),$D12&lt;=0),"",IF(Course!$C5=4,$D12,""))</f>
        <v/>
      </c>
      <c r="W12" s="5" t="str">
        <f>IF(OR(ISBLANK($I12),$I12&lt;=0),"",IF(Course!$C5=4,$I12,""))</f>
        <v/>
      </c>
      <c r="X12" s="5">
        <f>IF(OR(ISBLANK($D12),$D12&lt;=0),"",IF(Course!$C5=5,$D12,""))</f>
        <v>9</v>
      </c>
      <c r="Y12" s="5">
        <f>IF(OR(ISBLANK($I12),$I12&lt;=0),"",IF(Course!$C5=5,$I12,""))</f>
        <v>7</v>
      </c>
    </row>
    <row r="13" spans="2:25" x14ac:dyDescent="0.25">
      <c r="B13" s="2">
        <v>3</v>
      </c>
      <c r="C13" s="5">
        <f>QUOTIENT($G$5,18)+IF(VLOOKUP($B13,Course!$A$3:$D$21,4,FALSE)&lt;=MOD($G$5,18),1,0)</f>
        <v>2</v>
      </c>
      <c r="D13" s="1">
        <v>8</v>
      </c>
      <c r="E13" s="5">
        <f t="shared" si="0"/>
        <v>6</v>
      </c>
      <c r="F13" s="5">
        <f>IF(D13-Course!$C6&gt;2,Course!$C6+2,D13)</f>
        <v>6</v>
      </c>
      <c r="G13" s="2">
        <f t="shared" si="1"/>
        <v>0</v>
      </c>
      <c r="H13" s="5">
        <f>2+VLOOKUP($B13,Course!$A$3:$D$21,3,FALSE)-E13</f>
        <v>0</v>
      </c>
      <c r="I13" s="1">
        <v>7</v>
      </c>
      <c r="J13" s="5">
        <f t="shared" si="2"/>
        <v>5</v>
      </c>
      <c r="K13" s="5">
        <f>IF(I13-Course!$G6&gt;2,Course!$G6+2,I13)</f>
        <v>6</v>
      </c>
      <c r="L13" s="5"/>
      <c r="M13" s="5">
        <f>QUOTIENT($G$5,18)+IF(VLOOKUP($B13,Course!$E$3:$H$21,4,FALSE)&lt;=MOD($G$5,18),1,0)</f>
        <v>2</v>
      </c>
      <c r="N13" s="5"/>
      <c r="O13" s="5">
        <f>Course!C6</f>
        <v>4</v>
      </c>
      <c r="P13" s="5"/>
      <c r="Q13" s="2">
        <f t="shared" si="3"/>
        <v>1</v>
      </c>
      <c r="R13" s="5">
        <f>2+VLOOKUP($B13,Course!$E$3:$H$21,3,FALSE)-J13</f>
        <v>1</v>
      </c>
      <c r="S13" s="5"/>
      <c r="T13" s="5" t="str">
        <f>IF(OR(ISBLANK($D13),$D13&lt;=0),"",IF(Course!$C6=3,$D13,""))</f>
        <v/>
      </c>
      <c r="U13" s="5" t="str">
        <f>IF(OR(ISBLANK($I13),$I13&lt;=0),"",IF(Course!$C6=3,$I13,""))</f>
        <v/>
      </c>
      <c r="V13" s="5">
        <f>IF(OR(ISBLANK($D13),$D13&lt;=0),"",IF(Course!$C6=4,$D13,""))</f>
        <v>8</v>
      </c>
      <c r="W13" s="5">
        <f>IF(OR(ISBLANK($I13),$I13&lt;=0),"",IF(Course!$C6=4,$I13,""))</f>
        <v>7</v>
      </c>
      <c r="X13" s="5" t="str">
        <f>IF(OR(ISBLANK($D13),$D13&lt;=0),"",IF(Course!$C6=5,$D13,""))</f>
        <v/>
      </c>
      <c r="Y13" s="5" t="str">
        <f>IF(OR(ISBLANK($I13),$I13&lt;=0),"",IF(Course!$C6=5,$I13,""))</f>
        <v/>
      </c>
    </row>
    <row r="14" spans="2:25" x14ac:dyDescent="0.25">
      <c r="B14" s="2">
        <v>4</v>
      </c>
      <c r="C14" s="5">
        <f>QUOTIENT($G$5,18)+IF(VLOOKUP($B14,Course!$A$3:$D$21,4,FALSE)&lt;=MOD($G$5,18),1,0)</f>
        <v>1</v>
      </c>
      <c r="D14" s="1">
        <v>8</v>
      </c>
      <c r="E14" s="5">
        <f t="shared" si="0"/>
        <v>7</v>
      </c>
      <c r="F14" s="5">
        <f>IF(D14-Course!$C7&gt;2,Course!$C7+2,D14)</f>
        <v>5</v>
      </c>
      <c r="G14" s="2">
        <f t="shared" si="1"/>
        <v>0</v>
      </c>
      <c r="H14" s="5">
        <f>2+VLOOKUP($B14,Course!$A$3:$D$21,3,FALSE)-E14</f>
        <v>-2</v>
      </c>
      <c r="I14" s="1">
        <v>10</v>
      </c>
      <c r="J14" s="5">
        <f t="shared" si="2"/>
        <v>10</v>
      </c>
      <c r="K14" s="5">
        <f>IF(I14-Course!$G7&gt;2,Course!$G7+2,I14)</f>
        <v>5</v>
      </c>
      <c r="L14" s="5"/>
      <c r="M14" s="5">
        <f>QUOTIENT($G$5,18)+IF(VLOOKUP($B14,Course!$E$3:$H$21,4,FALSE)&lt;=MOD($G$5,18),1,0)</f>
        <v>1</v>
      </c>
      <c r="N14" s="5"/>
      <c r="O14" s="5">
        <f>Course!C7</f>
        <v>3</v>
      </c>
      <c r="P14" s="5"/>
      <c r="Q14" s="2">
        <f t="shared" si="3"/>
        <v>0</v>
      </c>
      <c r="R14" s="5">
        <f>2+VLOOKUP($B14,Course!$E$3:$H$21,3,FALSE)-J14</f>
        <v>-5</v>
      </c>
      <c r="S14" s="5"/>
      <c r="T14" s="5">
        <f>IF(OR(ISBLANK($D14),$D14&lt;=0),"",IF(Course!$C7=3,$D14,""))</f>
        <v>8</v>
      </c>
      <c r="U14" s="5">
        <f>IF(OR(ISBLANK($I14),$I14&lt;=0),"",IF(Course!$C7=3,$I14,""))</f>
        <v>10</v>
      </c>
      <c r="V14" s="5" t="str">
        <f>IF(OR(ISBLANK($D14),$D14&lt;=0),"",IF(Course!$C7=4,$D14,""))</f>
        <v/>
      </c>
      <c r="W14" s="5" t="str">
        <f>IF(OR(ISBLANK($I14),$I14&lt;=0),"",IF(Course!$C7=4,$I14,""))</f>
        <v/>
      </c>
      <c r="X14" s="5" t="str">
        <f>IF(OR(ISBLANK($D14),$D14&lt;=0),"",IF(Course!$C7=5,$D14,""))</f>
        <v/>
      </c>
      <c r="Y14" s="5" t="str">
        <f>IF(OR(ISBLANK($I14),$I14&lt;=0),"",IF(Course!$C7=5,$I14,""))</f>
        <v/>
      </c>
    </row>
    <row r="15" spans="2:25" x14ac:dyDescent="0.25">
      <c r="B15" s="2">
        <v>5</v>
      </c>
      <c r="C15" s="5">
        <f>QUOTIENT($G$5,18)+IF(VLOOKUP($B15,Course!$A$3:$D$21,4,FALSE)&lt;=MOD($G$5,18),1,0)</f>
        <v>1</v>
      </c>
      <c r="D15" s="1">
        <v>5</v>
      </c>
      <c r="E15" s="5">
        <f t="shared" si="0"/>
        <v>4</v>
      </c>
      <c r="F15" s="5">
        <f>IF(D15-Course!$C8&gt;2,Course!$C8+2,D15)</f>
        <v>5</v>
      </c>
      <c r="G15" s="2">
        <f t="shared" si="1"/>
        <v>2</v>
      </c>
      <c r="H15" s="5">
        <f>2+VLOOKUP($B15,Course!$A$3:$D$21,3,FALSE)-E15</f>
        <v>2</v>
      </c>
      <c r="I15" s="1">
        <v>7</v>
      </c>
      <c r="J15" s="5">
        <f t="shared" si="2"/>
        <v>6</v>
      </c>
      <c r="K15" s="5">
        <f>IF(I15-Course!$G8&gt;2,Course!$G8+2,I15)</f>
        <v>6</v>
      </c>
      <c r="L15" s="5"/>
      <c r="M15" s="5">
        <f>QUOTIENT($G$5,18)+IF(VLOOKUP($B15,Course!$E$3:$H$21,4,FALSE)&lt;=MOD($G$5,18),1,0)</f>
        <v>1</v>
      </c>
      <c r="N15" s="5"/>
      <c r="O15" s="5">
        <f>Course!C8</f>
        <v>4</v>
      </c>
      <c r="P15" s="5"/>
      <c r="Q15" s="2">
        <f t="shared" si="3"/>
        <v>0</v>
      </c>
      <c r="R15" s="5">
        <f>2+VLOOKUP($B15,Course!$E$3:$H$21,3,FALSE)-J15</f>
        <v>0</v>
      </c>
      <c r="S15" s="5"/>
      <c r="T15" s="5" t="str">
        <f>IF(OR(ISBLANK($D15),$D15&lt;=0),"",IF(Course!$C8=3,$D15,""))</f>
        <v/>
      </c>
      <c r="U15" s="5" t="str">
        <f>IF(OR(ISBLANK($I15),$I15&lt;=0),"",IF(Course!$C8=3,$I15,""))</f>
        <v/>
      </c>
      <c r="V15" s="5">
        <f>IF(OR(ISBLANK($D15),$D15&lt;=0),"",IF(Course!$C8=4,$D15,""))</f>
        <v>5</v>
      </c>
      <c r="W15" s="5">
        <f>IF(OR(ISBLANK($I15),$I15&lt;=0),"",IF(Course!$C8=4,$I15,""))</f>
        <v>7</v>
      </c>
      <c r="X15" s="5" t="str">
        <f>IF(OR(ISBLANK($D15),$D15&lt;=0),"",IF(Course!$C8=5,$D15,""))</f>
        <v/>
      </c>
      <c r="Y15" s="5" t="str">
        <f>IF(OR(ISBLANK($I15),$I15&lt;=0),"",IF(Course!$C8=5,$I15,""))</f>
        <v/>
      </c>
    </row>
    <row r="16" spans="2:25" x14ac:dyDescent="0.25">
      <c r="B16" s="2">
        <v>6</v>
      </c>
      <c r="C16" s="5">
        <f>QUOTIENT($G$5,18)+IF(VLOOKUP($B16,Course!$A$3:$D$21,4,FALSE)&lt;=MOD($G$5,18),1,0)</f>
        <v>2</v>
      </c>
      <c r="D16" s="1">
        <v>7</v>
      </c>
      <c r="E16" s="5">
        <f t="shared" si="0"/>
        <v>5</v>
      </c>
      <c r="F16" s="5">
        <f>IF(D16-Course!$C9&gt;2,Course!$C9+2,D16)</f>
        <v>6</v>
      </c>
      <c r="G16" s="2">
        <f t="shared" si="1"/>
        <v>1</v>
      </c>
      <c r="H16" s="5">
        <f>2+VLOOKUP($B16,Course!$A$3:$D$21,3,FALSE)-E16</f>
        <v>1</v>
      </c>
      <c r="I16" s="1">
        <v>6</v>
      </c>
      <c r="J16" s="5">
        <f t="shared" si="2"/>
        <v>4</v>
      </c>
      <c r="K16" s="5">
        <f>IF(I16-Course!$G9&gt;2,Course!$G9+2,I16)</f>
        <v>6</v>
      </c>
      <c r="L16" s="5"/>
      <c r="M16" s="5">
        <f>QUOTIENT($G$5,18)+IF(VLOOKUP($B16,Course!$E$3:$H$21,4,FALSE)&lt;=MOD($G$5,18),1,0)</f>
        <v>2</v>
      </c>
      <c r="N16" s="5"/>
      <c r="O16" s="5">
        <f>Course!C9</f>
        <v>4</v>
      </c>
      <c r="P16" s="5"/>
      <c r="Q16" s="2">
        <f t="shared" si="3"/>
        <v>2</v>
      </c>
      <c r="R16" s="5">
        <f>2+VLOOKUP($B16,Course!$E$3:$H$21,3,FALSE)-J16</f>
        <v>2</v>
      </c>
      <c r="S16" s="5"/>
      <c r="T16" s="5" t="str">
        <f>IF(OR(ISBLANK($D16),$D16&lt;=0),"",IF(Course!$C9=3,$D16,""))</f>
        <v/>
      </c>
      <c r="U16" s="5" t="str">
        <f>IF(OR(ISBLANK($I16),$I16&lt;=0),"",IF(Course!$C9=3,$I16,""))</f>
        <v/>
      </c>
      <c r="V16" s="5">
        <f>IF(OR(ISBLANK($D16),$D16&lt;=0),"",IF(Course!$C9=4,$D16,""))</f>
        <v>7</v>
      </c>
      <c r="W16" s="5">
        <f>IF(OR(ISBLANK($I16),$I16&lt;=0),"",IF(Course!$C9=4,$I16,""))</f>
        <v>6</v>
      </c>
      <c r="X16" s="5" t="str">
        <f>IF(OR(ISBLANK($D16),$D16&lt;=0),"",IF(Course!$C9=5,$D16,""))</f>
        <v/>
      </c>
      <c r="Y16" s="5" t="str">
        <f>IF(OR(ISBLANK($I16),$I16&lt;=0),"",IF(Course!$C9=5,$I16,""))</f>
        <v/>
      </c>
    </row>
    <row r="17" spans="2:25" x14ac:dyDescent="0.25">
      <c r="B17" s="2">
        <v>7</v>
      </c>
      <c r="C17" s="5">
        <f>QUOTIENT($G$5,18)+IF(VLOOKUP($B17,Course!$A$3:$D$21,4,FALSE)&lt;=MOD($G$5,18),1,0)</f>
        <v>2</v>
      </c>
      <c r="D17" s="1">
        <v>5</v>
      </c>
      <c r="E17" s="5">
        <f t="shared" si="0"/>
        <v>3</v>
      </c>
      <c r="F17" s="5">
        <f>IF(D17-Course!$C10&gt;2,Course!$C10+2,D17)</f>
        <v>5</v>
      </c>
      <c r="G17" s="2">
        <f t="shared" si="1"/>
        <v>3</v>
      </c>
      <c r="H17" s="5">
        <f>2+VLOOKUP($B17,Course!$A$3:$D$21,3,FALSE)-E17</f>
        <v>3</v>
      </c>
      <c r="I17" s="1">
        <v>5</v>
      </c>
      <c r="J17" s="5">
        <f t="shared" si="2"/>
        <v>3</v>
      </c>
      <c r="K17" s="5">
        <f>IF(I17-Course!$G10&gt;2,Course!$G10+2,I17)</f>
        <v>5</v>
      </c>
      <c r="L17" s="5"/>
      <c r="M17" s="5">
        <f>QUOTIENT($G$5,18)+IF(VLOOKUP($B17,Course!$E$3:$H$21,4,FALSE)&lt;=MOD($G$5,18),1,0)</f>
        <v>2</v>
      </c>
      <c r="N17" s="5"/>
      <c r="O17" s="5">
        <f>Course!C10</f>
        <v>4</v>
      </c>
      <c r="P17" s="5"/>
      <c r="Q17" s="2">
        <f t="shared" si="3"/>
        <v>3</v>
      </c>
      <c r="R17" s="5">
        <f>2+VLOOKUP($B17,Course!$E$3:$H$21,3,FALSE)-J17</f>
        <v>3</v>
      </c>
      <c r="S17" s="5"/>
      <c r="T17" s="5" t="str">
        <f>IF(OR(ISBLANK($D17),$D17&lt;=0),"",IF(Course!$C10=3,$D17,""))</f>
        <v/>
      </c>
      <c r="U17" s="5" t="str">
        <f>IF(OR(ISBLANK($I17),$I17&lt;=0),"",IF(Course!$C10=3,$I17,""))</f>
        <v/>
      </c>
      <c r="V17" s="5">
        <f>IF(OR(ISBLANK($D17),$D17&lt;=0),"",IF(Course!$C10=4,$D17,""))</f>
        <v>5</v>
      </c>
      <c r="W17" s="5">
        <f>IF(OR(ISBLANK($I17),$I17&lt;=0),"",IF(Course!$C10=4,$I17,""))</f>
        <v>5</v>
      </c>
      <c r="X17" s="5" t="str">
        <f>IF(OR(ISBLANK($D17),$D17&lt;=0),"",IF(Course!$C10=5,$D17,""))</f>
        <v/>
      </c>
      <c r="Y17" s="5" t="str">
        <f>IF(OR(ISBLANK($I17),$I17&lt;=0),"",IF(Course!$C10=5,$I17,""))</f>
        <v/>
      </c>
    </row>
    <row r="18" spans="2:25" x14ac:dyDescent="0.25">
      <c r="B18" s="2">
        <v>8</v>
      </c>
      <c r="C18" s="5">
        <f>QUOTIENT($G$5,18)+IF(VLOOKUP($B18,Course!$A$3:$D$21,4,FALSE)&lt;=MOD($G$5,18),1,0)</f>
        <v>1</v>
      </c>
      <c r="D18" s="1">
        <v>6</v>
      </c>
      <c r="E18" s="5">
        <f t="shared" si="0"/>
        <v>5</v>
      </c>
      <c r="F18" s="5">
        <f>IF(D18-Course!$C11&gt;2,Course!$C11+2,D18)</f>
        <v>6</v>
      </c>
      <c r="G18" s="2">
        <f t="shared" si="1"/>
        <v>1</v>
      </c>
      <c r="H18" s="5">
        <f>2+VLOOKUP($B18,Course!$A$3:$D$21,3,FALSE)-E18</f>
        <v>1</v>
      </c>
      <c r="I18" s="1">
        <v>5</v>
      </c>
      <c r="J18" s="5">
        <f t="shared" si="2"/>
        <v>4</v>
      </c>
      <c r="K18" s="5">
        <f>IF(I18-Course!$G11&gt;2,Course!$G11+2,I18)</f>
        <v>5</v>
      </c>
      <c r="L18" s="5"/>
      <c r="M18" s="5">
        <f>QUOTIENT($G$5,18)+IF(VLOOKUP($B18,Course!$E$3:$H$21,4,FALSE)&lt;=MOD($G$5,18),1,0)</f>
        <v>1</v>
      </c>
      <c r="N18" s="5"/>
      <c r="O18" s="5">
        <f>Course!C11</f>
        <v>4</v>
      </c>
      <c r="P18" s="5"/>
      <c r="Q18" s="2">
        <f t="shared" si="3"/>
        <v>2</v>
      </c>
      <c r="R18" s="5">
        <f>2+VLOOKUP($B18,Course!$E$3:$H$21,3,FALSE)-J18</f>
        <v>2</v>
      </c>
      <c r="S18" s="5"/>
      <c r="T18" s="5" t="str">
        <f>IF(OR(ISBLANK($D18),$D18&lt;=0),"",IF(Course!$C11=3,$D18,""))</f>
        <v/>
      </c>
      <c r="U18" s="5" t="str">
        <f>IF(OR(ISBLANK($I18),$I18&lt;=0),"",IF(Course!$C11=3,$I18,""))</f>
        <v/>
      </c>
      <c r="V18" s="5">
        <f>IF(OR(ISBLANK($D18),$D18&lt;=0),"",IF(Course!$C11=4,$D18,""))</f>
        <v>6</v>
      </c>
      <c r="W18" s="5">
        <f>IF(OR(ISBLANK($I18),$I18&lt;=0),"",IF(Course!$C11=4,$I18,""))</f>
        <v>5</v>
      </c>
      <c r="X18" s="5" t="str">
        <f>IF(OR(ISBLANK($D18),$D18&lt;=0),"",IF(Course!$C11=5,$D18,""))</f>
        <v/>
      </c>
      <c r="Y18" s="5" t="str">
        <f>IF(OR(ISBLANK($I18),$I18&lt;=0),"",IF(Course!$C11=5,$I18,""))</f>
        <v/>
      </c>
    </row>
    <row r="19" spans="2:25" x14ac:dyDescent="0.25">
      <c r="B19" s="2">
        <v>9</v>
      </c>
      <c r="C19" s="5">
        <f>QUOTIENT($G$5,18)+IF(VLOOKUP($B19,Course!$A$3:$D$21,4,FALSE)&lt;=MOD($G$5,18),1,0)</f>
        <v>2</v>
      </c>
      <c r="D19" s="1">
        <v>3</v>
      </c>
      <c r="E19" s="5">
        <f t="shared" si="0"/>
        <v>1</v>
      </c>
      <c r="F19" s="5">
        <f>IF(D19-Course!$C12&gt;2,Course!$C12+2,D19)</f>
        <v>3</v>
      </c>
      <c r="G19" s="2">
        <f t="shared" si="1"/>
        <v>4</v>
      </c>
      <c r="H19" s="5">
        <f>2+VLOOKUP($B19,Course!$A$3:$D$21,3,FALSE)-E19</f>
        <v>4</v>
      </c>
      <c r="I19" s="1">
        <v>10</v>
      </c>
      <c r="J19" s="5">
        <f t="shared" si="2"/>
        <v>10</v>
      </c>
      <c r="K19" s="5">
        <f>IF(I19-Course!$G12&gt;2,Course!$G12+2,I19)</f>
        <v>5</v>
      </c>
      <c r="L19" s="5"/>
      <c r="M19" s="5">
        <f>QUOTIENT($G$5,18)+IF(VLOOKUP($B19,Course!$E$3:$H$21,4,FALSE)&lt;=MOD($G$5,18),1,0)</f>
        <v>2</v>
      </c>
      <c r="N19" s="5"/>
      <c r="O19" s="5">
        <f>Course!C12</f>
        <v>3</v>
      </c>
      <c r="P19" s="5"/>
      <c r="Q19" s="2">
        <f t="shared" si="3"/>
        <v>0</v>
      </c>
      <c r="R19" s="5">
        <f>2+VLOOKUP($B19,Course!$E$3:$H$21,3,FALSE)-J19</f>
        <v>-5</v>
      </c>
      <c r="S19" s="5"/>
      <c r="T19" s="5">
        <f>IF(OR(ISBLANK($D19),$D19&lt;=0),"",IF(Course!$C12=3,$D19,""))</f>
        <v>3</v>
      </c>
      <c r="U19" s="5">
        <f>IF(OR(ISBLANK($I19),$I19&lt;=0),"",IF(Course!$C12=3,$I19,""))</f>
        <v>10</v>
      </c>
      <c r="V19" s="5" t="str">
        <f>IF(OR(ISBLANK($D19),$D19&lt;=0),"",IF(Course!$C12=4,$D19,""))</f>
        <v/>
      </c>
      <c r="W19" s="5" t="str">
        <f>IF(OR(ISBLANK($I19),$I19&lt;=0),"",IF(Course!$C12=4,$I19,""))</f>
        <v/>
      </c>
      <c r="X19" s="5" t="str">
        <f>IF(OR(ISBLANK($D19),$D19&lt;=0),"",IF(Course!$C12=5,$D19,""))</f>
        <v/>
      </c>
      <c r="Y19" s="5" t="str">
        <f>IF(OR(ISBLANK($I19),$I19&lt;=0),"",IF(Course!$C12=5,$I19,""))</f>
        <v/>
      </c>
    </row>
    <row r="20" spans="2:25" x14ac:dyDescent="0.25">
      <c r="B20" s="2">
        <v>10</v>
      </c>
      <c r="C20" s="5">
        <f>QUOTIENT($G$5,18)+IF(VLOOKUP($B20,Course!$A$3:$D$21,4,FALSE)&lt;=MOD($G$5,18),1,0)</f>
        <v>1</v>
      </c>
      <c r="D20" s="1">
        <v>6</v>
      </c>
      <c r="E20" s="5">
        <f t="shared" si="0"/>
        <v>5</v>
      </c>
      <c r="F20" s="5">
        <f>IF(D20-Course!$C13&gt;2,Course!$C13+2,D20)</f>
        <v>6</v>
      </c>
      <c r="G20" s="2">
        <f t="shared" si="1"/>
        <v>1</v>
      </c>
      <c r="H20" s="5">
        <f>2+VLOOKUP($B20,Course!$A$3:$D$21,3,FALSE)-E20</f>
        <v>1</v>
      </c>
      <c r="I20" s="1">
        <v>4</v>
      </c>
      <c r="J20" s="5">
        <f t="shared" si="2"/>
        <v>3</v>
      </c>
      <c r="K20" s="5">
        <f>IF(I20-Course!$G13&gt;2,Course!$G13+2,I20)</f>
        <v>4</v>
      </c>
      <c r="L20" s="5"/>
      <c r="M20" s="5">
        <f>QUOTIENT($G$5,18)+IF(VLOOKUP($B20,Course!$E$3:$H$21,4,FALSE)&lt;=MOD($G$5,18),1,0)</f>
        <v>1</v>
      </c>
      <c r="N20" s="5"/>
      <c r="O20" s="5">
        <f>Course!C13</f>
        <v>4</v>
      </c>
      <c r="P20" s="5"/>
      <c r="Q20" s="2">
        <f t="shared" si="3"/>
        <v>3</v>
      </c>
      <c r="R20" s="5">
        <f>2+VLOOKUP($B20,Course!$E$3:$H$21,3,FALSE)-J20</f>
        <v>3</v>
      </c>
      <c r="S20" s="5"/>
      <c r="T20" s="5" t="str">
        <f>IF(OR(ISBLANK($D20),$D20&lt;=0),"",IF(Course!$C13=3,$D20,""))</f>
        <v/>
      </c>
      <c r="U20" s="5" t="str">
        <f>IF(OR(ISBLANK($I20),$I20&lt;=0),"",IF(Course!$C13=3,$I20,""))</f>
        <v/>
      </c>
      <c r="V20" s="5">
        <f>IF(OR(ISBLANK($D20),$D20&lt;=0),"",IF(Course!$C13=4,$D20,""))</f>
        <v>6</v>
      </c>
      <c r="W20" s="5">
        <f>IF(OR(ISBLANK($I20),$I20&lt;=0),"",IF(Course!$C13=4,$I20,""))</f>
        <v>4</v>
      </c>
      <c r="X20" s="5" t="str">
        <f>IF(OR(ISBLANK($D20),$D20&lt;=0),"",IF(Course!$C13=5,$D20,""))</f>
        <v/>
      </c>
      <c r="Y20" s="5" t="str">
        <f>IF(OR(ISBLANK($I20),$I20&lt;=0),"",IF(Course!$C13=5,$I20,""))</f>
        <v/>
      </c>
    </row>
    <row r="21" spans="2:25" x14ac:dyDescent="0.25">
      <c r="B21" s="2">
        <v>11</v>
      </c>
      <c r="C21" s="5">
        <f>QUOTIENT($G$5,18)+IF(VLOOKUP($B21,Course!$A$3:$D$21,4,FALSE)&lt;=MOD($G$5,18),1,0)</f>
        <v>1</v>
      </c>
      <c r="D21" s="1">
        <v>4</v>
      </c>
      <c r="E21" s="5">
        <f t="shared" si="0"/>
        <v>3</v>
      </c>
      <c r="F21" s="5">
        <f>IF(D21-Course!$C14&gt;2,Course!$C14+2,D21)</f>
        <v>4</v>
      </c>
      <c r="G21" s="2">
        <f t="shared" si="1"/>
        <v>3</v>
      </c>
      <c r="H21" s="5">
        <f>2+VLOOKUP($B21,Course!$A$3:$D$21,3,FALSE)-E21</f>
        <v>3</v>
      </c>
      <c r="I21" s="1">
        <v>4</v>
      </c>
      <c r="J21" s="5">
        <f t="shared" si="2"/>
        <v>3</v>
      </c>
      <c r="K21" s="5">
        <f>IF(I21-Course!$G14&gt;2,Course!$G14+2,I21)</f>
        <v>4</v>
      </c>
      <c r="L21" s="5"/>
      <c r="M21" s="5">
        <f>QUOTIENT($G$5,18)+IF(VLOOKUP($B21,Course!$E$3:$H$21,4,FALSE)&lt;=MOD($G$5,18),1,0)</f>
        <v>1</v>
      </c>
      <c r="N21" s="5"/>
      <c r="O21" s="5">
        <f>Course!C14</f>
        <v>4</v>
      </c>
      <c r="P21" s="5"/>
      <c r="Q21" s="2">
        <f t="shared" si="3"/>
        <v>3</v>
      </c>
      <c r="R21" s="5">
        <f>2+VLOOKUP($B21,Course!$E$3:$H$21,3,FALSE)-J21</f>
        <v>3</v>
      </c>
      <c r="S21" s="5"/>
      <c r="T21" s="5" t="str">
        <f>IF(OR(ISBLANK($D21),$D21&lt;=0),"",IF(Course!$C14=3,$D21,""))</f>
        <v/>
      </c>
      <c r="U21" s="5" t="str">
        <f>IF(OR(ISBLANK($I21),$I21&lt;=0),"",IF(Course!$C14=3,$I21,""))</f>
        <v/>
      </c>
      <c r="V21" s="5">
        <f>IF(OR(ISBLANK($D21),$D21&lt;=0),"",IF(Course!$C14=4,$D21,""))</f>
        <v>4</v>
      </c>
      <c r="W21" s="5">
        <f>IF(OR(ISBLANK($I21),$I21&lt;=0),"",IF(Course!$C14=4,$I21,""))</f>
        <v>4</v>
      </c>
      <c r="X21" s="5" t="str">
        <f>IF(OR(ISBLANK($D21),$D21&lt;=0),"",IF(Course!$C14=5,$D21,""))</f>
        <v/>
      </c>
      <c r="Y21" s="5" t="str">
        <f>IF(OR(ISBLANK($I21),$I21&lt;=0),"",IF(Course!$C14=5,$I21,""))</f>
        <v/>
      </c>
    </row>
    <row r="22" spans="2:25" x14ac:dyDescent="0.25">
      <c r="B22" s="2">
        <v>12</v>
      </c>
      <c r="C22" s="5">
        <f>QUOTIENT($G$5,18)+IF(VLOOKUP($B22,Course!$A$3:$D$21,4,FALSE)&lt;=MOD($G$5,18),1,0)</f>
        <v>2</v>
      </c>
      <c r="D22" s="1">
        <v>5</v>
      </c>
      <c r="E22" s="5">
        <f t="shared" si="0"/>
        <v>3</v>
      </c>
      <c r="F22" s="5">
        <f>IF(D22-Course!$C15&gt;2,Course!$C15+2,D22)</f>
        <v>5</v>
      </c>
      <c r="G22" s="2">
        <f t="shared" si="1"/>
        <v>3</v>
      </c>
      <c r="H22" s="5">
        <f>2+VLOOKUP($B22,Course!$A$3:$D$21,3,FALSE)-E22</f>
        <v>3</v>
      </c>
      <c r="I22" s="1">
        <v>4</v>
      </c>
      <c r="J22" s="5">
        <f t="shared" si="2"/>
        <v>2</v>
      </c>
      <c r="K22" s="5">
        <f>IF(I22-Course!$G15&gt;2,Course!$G15+2,I22)</f>
        <v>4</v>
      </c>
      <c r="L22" s="5"/>
      <c r="M22" s="5">
        <f>QUOTIENT($G$5,18)+IF(VLOOKUP($B22,Course!$E$3:$H$21,4,FALSE)&lt;=MOD($G$5,18),1,0)</f>
        <v>2</v>
      </c>
      <c r="N22" s="5"/>
      <c r="O22" s="5">
        <f>Course!C15</f>
        <v>4</v>
      </c>
      <c r="P22" s="5"/>
      <c r="Q22" s="2">
        <f t="shared" si="3"/>
        <v>4</v>
      </c>
      <c r="R22" s="5">
        <f>2+VLOOKUP($B22,Course!$E$3:$H$21,3,FALSE)-J22</f>
        <v>4</v>
      </c>
      <c r="S22" s="5"/>
      <c r="T22" s="5" t="str">
        <f>IF(OR(ISBLANK($D22),$D22&lt;=0),"",IF(Course!$C15=3,$D22,""))</f>
        <v/>
      </c>
      <c r="U22" s="5" t="str">
        <f>IF(OR(ISBLANK($I22),$I22&lt;=0),"",IF(Course!$C15=3,$I22,""))</f>
        <v/>
      </c>
      <c r="V22" s="5">
        <f>IF(OR(ISBLANK($D22),$D22&lt;=0),"",IF(Course!$C15=4,$D22,""))</f>
        <v>5</v>
      </c>
      <c r="W22" s="5">
        <f>IF(OR(ISBLANK($I22),$I22&lt;=0),"",IF(Course!$C15=4,$I22,""))</f>
        <v>4</v>
      </c>
      <c r="X22" s="5" t="str">
        <f>IF(OR(ISBLANK($D22),$D22&lt;=0),"",IF(Course!$C15=5,$D22,""))</f>
        <v/>
      </c>
      <c r="Y22" s="5" t="str">
        <f>IF(OR(ISBLANK($I22),$I22&lt;=0),"",IF(Course!$C15=5,$I22,""))</f>
        <v/>
      </c>
    </row>
    <row r="23" spans="2:25" x14ac:dyDescent="0.25">
      <c r="B23" s="2">
        <v>13</v>
      </c>
      <c r="C23" s="5">
        <f>QUOTIENT($G$5,18)+IF(VLOOKUP($B23,Course!$A$3:$D$21,4,FALSE)&lt;=MOD($G$5,18),1,0)</f>
        <v>2</v>
      </c>
      <c r="D23" s="1">
        <v>6</v>
      </c>
      <c r="E23" s="5">
        <f t="shared" si="0"/>
        <v>4</v>
      </c>
      <c r="F23" s="5">
        <f>IF(D23-Course!$C16&gt;2,Course!$C16+2,D23)</f>
        <v>6</v>
      </c>
      <c r="G23" s="2">
        <f t="shared" si="1"/>
        <v>2</v>
      </c>
      <c r="H23" s="5">
        <f>2+VLOOKUP($B23,Course!$A$3:$D$21,3,FALSE)-E23</f>
        <v>2</v>
      </c>
      <c r="I23" s="1">
        <v>6</v>
      </c>
      <c r="J23" s="5">
        <f t="shared" si="2"/>
        <v>4</v>
      </c>
      <c r="K23" s="5">
        <f>IF(I23-Course!$G16&gt;2,Course!$G16+2,I23)</f>
        <v>6</v>
      </c>
      <c r="L23" s="5"/>
      <c r="M23" s="5">
        <f>QUOTIENT($G$5,18)+IF(VLOOKUP($B23,Course!$E$3:$H$21,4,FALSE)&lt;=MOD($G$5,18),1,0)</f>
        <v>2</v>
      </c>
      <c r="N23" s="5"/>
      <c r="O23" s="5">
        <f>Course!C16</f>
        <v>4</v>
      </c>
      <c r="P23" s="5"/>
      <c r="Q23" s="2">
        <f t="shared" si="3"/>
        <v>2</v>
      </c>
      <c r="R23" s="5">
        <f>2+VLOOKUP($B23,Course!$E$3:$H$21,3,FALSE)-J23</f>
        <v>2</v>
      </c>
      <c r="S23" s="5"/>
      <c r="T23" s="5" t="str">
        <f>IF(OR(ISBLANK($D23),$D23&lt;=0),"",IF(Course!$C16=3,$D23,""))</f>
        <v/>
      </c>
      <c r="U23" s="5" t="str">
        <f>IF(OR(ISBLANK($I23),$I23&lt;=0),"",IF(Course!$C16=3,$I23,""))</f>
        <v/>
      </c>
      <c r="V23" s="5">
        <f>IF(OR(ISBLANK($D23),$D23&lt;=0),"",IF(Course!$C16=4,$D23,""))</f>
        <v>6</v>
      </c>
      <c r="W23" s="5">
        <f>IF(OR(ISBLANK($I23),$I23&lt;=0),"",IF(Course!$C16=4,$I23,""))</f>
        <v>6</v>
      </c>
      <c r="X23" s="5" t="str">
        <f>IF(OR(ISBLANK($D23),$D23&lt;=0),"",IF(Course!$C16=5,$D23,""))</f>
        <v/>
      </c>
      <c r="Y23" s="5" t="str">
        <f>IF(OR(ISBLANK($I23),$I23&lt;=0),"",IF(Course!$C16=5,$I23,""))</f>
        <v/>
      </c>
    </row>
    <row r="24" spans="2:25" x14ac:dyDescent="0.25">
      <c r="B24" s="2">
        <v>14</v>
      </c>
      <c r="C24" s="5">
        <f>QUOTIENT($G$5,18)+IF(VLOOKUP($B24,Course!$A$3:$D$21,4,FALSE)&lt;=MOD($G$5,18),1,0)</f>
        <v>1</v>
      </c>
      <c r="D24" s="1">
        <v>5</v>
      </c>
      <c r="E24" s="5">
        <f t="shared" si="0"/>
        <v>4</v>
      </c>
      <c r="F24" s="5">
        <f>IF(D24-Course!$C17&gt;2,Course!$C17+2,D24)</f>
        <v>5</v>
      </c>
      <c r="G24" s="2">
        <f t="shared" si="1"/>
        <v>1</v>
      </c>
      <c r="H24" s="5">
        <f>2+VLOOKUP($B24,Course!$A$3:$D$21,3,FALSE)-E24</f>
        <v>1</v>
      </c>
      <c r="I24" s="1">
        <v>4</v>
      </c>
      <c r="J24" s="5">
        <f t="shared" si="2"/>
        <v>3</v>
      </c>
      <c r="K24" s="5">
        <f>IF(I24-Course!$G17&gt;2,Course!$G17+2,I24)</f>
        <v>4</v>
      </c>
      <c r="L24" s="5"/>
      <c r="M24" s="5">
        <f>QUOTIENT($G$5,18)+IF(VLOOKUP($B24,Course!$E$3:$H$21,4,FALSE)&lt;=MOD($G$5,18),1,0)</f>
        <v>1</v>
      </c>
      <c r="N24" s="5"/>
      <c r="O24" s="5">
        <f>Course!C17</f>
        <v>3</v>
      </c>
      <c r="P24" s="5"/>
      <c r="Q24" s="2">
        <f t="shared" si="3"/>
        <v>2</v>
      </c>
      <c r="R24" s="5">
        <f>2+VLOOKUP($B24,Course!$E$3:$H$21,3,FALSE)-J24</f>
        <v>2</v>
      </c>
      <c r="S24" s="5"/>
      <c r="T24" s="5">
        <f>IF(OR(ISBLANK($D24),$D24&lt;=0),"",IF(Course!$C17=3,$D24,""))</f>
        <v>5</v>
      </c>
      <c r="U24" s="5">
        <f>IF(OR(ISBLANK($I24),$I24&lt;=0),"",IF(Course!$C17=3,$I24,""))</f>
        <v>4</v>
      </c>
      <c r="V24" s="5" t="str">
        <f>IF(OR(ISBLANK($D24),$D24&lt;=0),"",IF(Course!$C17=4,$D24,""))</f>
        <v/>
      </c>
      <c r="W24" s="5" t="str">
        <f>IF(OR(ISBLANK($I24),$I24&lt;=0),"",IF(Course!$C17=4,$I24,""))</f>
        <v/>
      </c>
      <c r="X24" s="5" t="str">
        <f>IF(OR(ISBLANK($D24),$D24&lt;=0),"",IF(Course!$C17=5,$D24,""))</f>
        <v/>
      </c>
      <c r="Y24" s="5" t="str">
        <f>IF(OR(ISBLANK($I24),$I24&lt;=0),"",IF(Course!$C17=5,$I24,""))</f>
        <v/>
      </c>
    </row>
    <row r="25" spans="2:25" x14ac:dyDescent="0.25">
      <c r="B25" s="2">
        <v>15</v>
      </c>
      <c r="C25" s="5">
        <f>QUOTIENT($G$5,18)+IF(VLOOKUP($B25,Course!$A$3:$D$21,4,FALSE)&lt;=MOD($G$5,18),1,0)</f>
        <v>2</v>
      </c>
      <c r="D25" s="1">
        <v>8</v>
      </c>
      <c r="E25" s="5">
        <f t="shared" si="0"/>
        <v>6</v>
      </c>
      <c r="F25" s="5">
        <f>IF(D25-Course!$C18&gt;2,Course!$C18+2,D25)</f>
        <v>7</v>
      </c>
      <c r="G25" s="2">
        <f t="shared" si="1"/>
        <v>1</v>
      </c>
      <c r="H25" s="5">
        <f>2+VLOOKUP($B25,Course!$A$3:$D$21,3,FALSE)-E25</f>
        <v>1</v>
      </c>
      <c r="I25" s="1">
        <v>10</v>
      </c>
      <c r="J25" s="5">
        <f t="shared" si="2"/>
        <v>10</v>
      </c>
      <c r="K25" s="5">
        <f>IF(I25-Course!$G18&gt;2,Course!$G18+2,I25)</f>
        <v>7</v>
      </c>
      <c r="L25" s="5"/>
      <c r="M25" s="5">
        <f>QUOTIENT($G$5,18)+IF(VLOOKUP($B25,Course!$E$3:$H$21,4,FALSE)&lt;=MOD($G$5,18),1,0)</f>
        <v>2</v>
      </c>
      <c r="N25" s="5"/>
      <c r="O25" s="5">
        <f>Course!C18</f>
        <v>5</v>
      </c>
      <c r="P25" s="5"/>
      <c r="Q25" s="2">
        <f t="shared" si="3"/>
        <v>0</v>
      </c>
      <c r="R25" s="5">
        <f>2+VLOOKUP($B25,Course!$E$3:$H$21,3,FALSE)-J25</f>
        <v>-3</v>
      </c>
      <c r="S25" s="5"/>
      <c r="T25" s="5" t="str">
        <f>IF(OR(ISBLANK($D25),$D25&lt;=0),"",IF(Course!$C18=3,$D25,""))</f>
        <v/>
      </c>
      <c r="U25" s="5" t="str">
        <f>IF(OR(ISBLANK($I25),$I25&lt;=0),"",IF(Course!$C18=3,$I25,""))</f>
        <v/>
      </c>
      <c r="V25" s="5" t="str">
        <f>IF(OR(ISBLANK($D25),$D25&lt;=0),"",IF(Course!$C18=4,$D25,""))</f>
        <v/>
      </c>
      <c r="W25" s="5" t="str">
        <f>IF(OR(ISBLANK($I25),$I25&lt;=0),"",IF(Course!$C18=4,$I25,""))</f>
        <v/>
      </c>
      <c r="X25" s="5">
        <f>IF(OR(ISBLANK($D25),$D25&lt;=0),"",IF(Course!$C18=5,$D25,""))</f>
        <v>8</v>
      </c>
      <c r="Y25" s="5">
        <f>IF(OR(ISBLANK($I25),$I25&lt;=0),"",IF(Course!$C18=5,$I25,""))</f>
        <v>10</v>
      </c>
    </row>
    <row r="26" spans="2:25" x14ac:dyDescent="0.25">
      <c r="B26" s="2">
        <v>16</v>
      </c>
      <c r="C26" s="5">
        <f>QUOTIENT($G$5,18)+IF(VLOOKUP($B26,Course!$A$3:$D$21,4,FALSE)&lt;=MOD($G$5,18),1,0)</f>
        <v>2</v>
      </c>
      <c r="D26" s="1">
        <v>5</v>
      </c>
      <c r="E26" s="5">
        <f t="shared" si="0"/>
        <v>3</v>
      </c>
      <c r="F26" s="5">
        <f>IF(D26-Course!$C19&gt;2,Course!$C19+2,D26)</f>
        <v>5</v>
      </c>
      <c r="G26" s="2">
        <f t="shared" si="1"/>
        <v>3</v>
      </c>
      <c r="H26" s="5">
        <f>2+VLOOKUP($B26,Course!$A$3:$D$21,3,FALSE)-E26</f>
        <v>3</v>
      </c>
      <c r="I26" s="1">
        <v>8</v>
      </c>
      <c r="J26" s="5">
        <f t="shared" si="2"/>
        <v>6</v>
      </c>
      <c r="K26" s="5">
        <f>IF(I26-Course!$G19&gt;2,Course!$G19+2,I26)</f>
        <v>6</v>
      </c>
      <c r="L26" s="5"/>
      <c r="M26" s="5">
        <f>QUOTIENT($G$5,18)+IF(VLOOKUP($B26,Course!$E$3:$H$21,4,FALSE)&lt;=MOD($G$5,18),1,0)</f>
        <v>2</v>
      </c>
      <c r="N26" s="5"/>
      <c r="O26" s="5">
        <f>Course!C19</f>
        <v>4</v>
      </c>
      <c r="P26" s="5"/>
      <c r="Q26" s="2">
        <f t="shared" si="3"/>
        <v>0</v>
      </c>
      <c r="R26" s="5">
        <f>2+VLOOKUP($B26,Course!$E$3:$H$21,3,FALSE)-J26</f>
        <v>0</v>
      </c>
      <c r="S26" s="5"/>
      <c r="T26" s="5" t="str">
        <f>IF(OR(ISBLANK($D26),$D26&lt;=0),"",IF(Course!$C19=3,$D26,""))</f>
        <v/>
      </c>
      <c r="U26" s="5" t="str">
        <f>IF(OR(ISBLANK($I26),$I26&lt;=0),"",IF(Course!$C19=3,$I26,""))</f>
        <v/>
      </c>
      <c r="V26" s="5">
        <f>IF(OR(ISBLANK($D26),$D26&lt;=0),"",IF(Course!$C19=4,$D26,""))</f>
        <v>5</v>
      </c>
      <c r="W26" s="5">
        <f>IF(OR(ISBLANK($I26),$I26&lt;=0),"",IF(Course!$C19=4,$I26,""))</f>
        <v>8</v>
      </c>
      <c r="X26" s="5" t="str">
        <f>IF(OR(ISBLANK($D26),$D26&lt;=0),"",IF(Course!$C19=5,$D26,""))</f>
        <v/>
      </c>
      <c r="Y26" s="5" t="str">
        <f>IF(OR(ISBLANK($I26),$I26&lt;=0),"",IF(Course!$C19=5,$I26,""))</f>
        <v/>
      </c>
    </row>
    <row r="27" spans="2:25" x14ac:dyDescent="0.25">
      <c r="B27" s="2">
        <v>17</v>
      </c>
      <c r="C27" s="5">
        <f>QUOTIENT($G$5,18)+IF(VLOOKUP($B27,Course!$A$3:$D$21,4,FALSE)&lt;=MOD($G$5,18),1,0)</f>
        <v>2</v>
      </c>
      <c r="D27" s="1">
        <v>8</v>
      </c>
      <c r="E27" s="5">
        <f t="shared" si="0"/>
        <v>6</v>
      </c>
      <c r="F27" s="5">
        <f>IF(D27-Course!$C20&gt;2,Course!$C20+2,D27)</f>
        <v>7</v>
      </c>
      <c r="G27" s="2">
        <f t="shared" si="1"/>
        <v>1</v>
      </c>
      <c r="H27" s="5">
        <f>2+VLOOKUP($B27,Course!$A$3:$D$21,3,FALSE)-E27</f>
        <v>1</v>
      </c>
      <c r="I27" s="1">
        <v>10</v>
      </c>
      <c r="J27" s="5">
        <f t="shared" si="2"/>
        <v>10</v>
      </c>
      <c r="K27" s="5">
        <f>IF(I27-Course!$G20&gt;2,Course!$G20+2,I27)</f>
        <v>7</v>
      </c>
      <c r="L27" s="5"/>
      <c r="M27" s="5">
        <f>QUOTIENT($G$5,18)+IF(VLOOKUP($B27,Course!$E$3:$H$21,4,FALSE)&lt;=MOD($G$5,18),1,0)</f>
        <v>2</v>
      </c>
      <c r="N27" s="5"/>
      <c r="O27" s="5">
        <f>Course!C20</f>
        <v>5</v>
      </c>
      <c r="P27" s="5"/>
      <c r="Q27" s="2">
        <f t="shared" si="3"/>
        <v>0</v>
      </c>
      <c r="R27" s="5">
        <f>2+VLOOKUP($B27,Course!$E$3:$H$21,3,FALSE)-J27</f>
        <v>-3</v>
      </c>
      <c r="S27" s="5"/>
      <c r="T27" s="5" t="str">
        <f>IF(OR(ISBLANK($D27),$D27&lt;=0),"",IF(Course!$C20=3,$D27,""))</f>
        <v/>
      </c>
      <c r="U27" s="5" t="str">
        <f>IF(OR(ISBLANK($I27),$I27&lt;=0),"",IF(Course!$C20=3,$I27,""))</f>
        <v/>
      </c>
      <c r="V27" s="5" t="str">
        <f>IF(OR(ISBLANK($D27),$D27&lt;=0),"",IF(Course!$C20=4,$D27,""))</f>
        <v/>
      </c>
      <c r="W27" s="5" t="str">
        <f>IF(OR(ISBLANK($I27),$I27&lt;=0),"",IF(Course!$C20=4,$I27,""))</f>
        <v/>
      </c>
      <c r="X27" s="5">
        <f>IF(OR(ISBLANK($D27),$D27&lt;=0),"",IF(Course!$C20=5,$D27,""))</f>
        <v>8</v>
      </c>
      <c r="Y27" s="5">
        <f>IF(OR(ISBLANK($I27),$I27&lt;=0),"",IF(Course!$C20=5,$I27,""))</f>
        <v>10</v>
      </c>
    </row>
    <row r="28" spans="2:25" x14ac:dyDescent="0.25">
      <c r="B28" s="2">
        <v>18</v>
      </c>
      <c r="C28" s="5">
        <f>QUOTIENT($G$5,18)+IF(VLOOKUP($B28,Course!$A$3:$D$21,4,FALSE)&lt;=MOD($G$5,18),1,0)</f>
        <v>1</v>
      </c>
      <c r="D28" s="1">
        <v>4</v>
      </c>
      <c r="E28" s="5">
        <f t="shared" si="0"/>
        <v>3</v>
      </c>
      <c r="F28" s="5">
        <f>IF(D28-Course!$C21&gt;2,Course!$C21+2,D28)</f>
        <v>4</v>
      </c>
      <c r="G28" s="2">
        <f t="shared" si="1"/>
        <v>2</v>
      </c>
      <c r="H28" s="5">
        <f>2+VLOOKUP($B28,Course!$A$3:$D$21,3,FALSE)-E28</f>
        <v>2</v>
      </c>
      <c r="I28" s="1">
        <v>10</v>
      </c>
      <c r="J28" s="5">
        <f t="shared" si="2"/>
        <v>10</v>
      </c>
      <c r="K28" s="5">
        <f>IF(I28-Course!$G21&gt;2,Course!$G21+2,I28)</f>
        <v>5</v>
      </c>
      <c r="L28" s="5"/>
      <c r="M28" s="5">
        <f>QUOTIENT($G$5,18)+IF(VLOOKUP($B28,Course!$E$3:$H$21,4,FALSE)&lt;=MOD($G$5,18),1,0)</f>
        <v>1</v>
      </c>
      <c r="N28" s="5"/>
      <c r="O28" s="5">
        <f>Course!C21</f>
        <v>3</v>
      </c>
      <c r="P28" s="5"/>
      <c r="Q28" s="2">
        <f t="shared" si="3"/>
        <v>0</v>
      </c>
      <c r="R28" s="5">
        <f>2+VLOOKUP($B28,Course!$E$3:$H$21,3,FALSE)-J28</f>
        <v>-5</v>
      </c>
      <c r="S28" s="5"/>
      <c r="T28" s="5">
        <f>IF(OR(ISBLANK($D28),$D28&lt;=0),"",IF(Course!$C21=3,$D28,""))</f>
        <v>4</v>
      </c>
      <c r="U28" s="5">
        <f>IF(OR(ISBLANK($I28),$I28&lt;=0),"",IF(Course!$C21=3,$I28,""))</f>
        <v>10</v>
      </c>
      <c r="V28" s="5" t="str">
        <f>IF(OR(ISBLANK($D28),$D28&lt;=0),"",IF(Course!$C21=4,$D28,""))</f>
        <v/>
      </c>
      <c r="W28" s="5" t="str">
        <f>IF(OR(ISBLANK($I28),$I28&lt;=0),"",IF(Course!$C21=4,$I28,""))</f>
        <v/>
      </c>
      <c r="X28" s="5" t="str">
        <f>IF(OR(ISBLANK($D28),$D28&lt;=0),"",IF(Course!$C21=5,$D28,""))</f>
        <v/>
      </c>
      <c r="Y28" s="5" t="str">
        <f>IF(OR(ISBLANK($I28),$I28&lt;=0),"",IF(Course!$C21=5,$I28,""))</f>
        <v/>
      </c>
    </row>
    <row r="29" spans="2:25" x14ac:dyDescent="0.25">
      <c r="B29" s="28" t="s">
        <v>2</v>
      </c>
      <c r="C29" s="29"/>
      <c r="D29" s="29">
        <f>SUM(D11:D28)</f>
        <v>108</v>
      </c>
      <c r="E29" s="38">
        <f>SUM(E11:E28)</f>
        <v>81</v>
      </c>
      <c r="F29" s="38">
        <f>SUM(F11:F28)</f>
        <v>98</v>
      </c>
      <c r="G29" s="28">
        <f t="shared" ref="G29:R29" si="4">SUM(G11:G28)</f>
        <v>29</v>
      </c>
      <c r="H29" s="29">
        <f t="shared" si="4"/>
        <v>26</v>
      </c>
      <c r="I29" s="29">
        <f t="shared" si="4"/>
        <v>123</v>
      </c>
      <c r="J29" s="29">
        <f t="shared" si="4"/>
        <v>104</v>
      </c>
      <c r="K29" s="38">
        <f t="shared" si="4"/>
        <v>98</v>
      </c>
      <c r="L29" s="29"/>
      <c r="M29" s="29"/>
      <c r="N29" s="29"/>
      <c r="O29" s="29"/>
      <c r="P29" s="29"/>
      <c r="Q29" s="28">
        <f t="shared" si="4"/>
        <v>24</v>
      </c>
      <c r="R29" s="29">
        <f t="shared" si="4"/>
        <v>3</v>
      </c>
      <c r="S29" s="29"/>
      <c r="T29" s="5" t="str">
        <f>IF(OR(ISBLANK($D29),$D29&lt;=0),"",IF(Course!$C22=3,$D29,""))</f>
        <v/>
      </c>
      <c r="U29" s="5" t="str">
        <f>IF(OR(ISBLANK($I29),$I29&lt;=0),"",IF(Course!$C22=3,$I29,""))</f>
        <v/>
      </c>
      <c r="V29" s="5" t="str">
        <f>IF(OR(ISBLANK($D29),$D29&lt;=0),"",IF(Course!$C22=4,$D29,""))</f>
        <v/>
      </c>
      <c r="W29" s="5" t="str">
        <f>IF(OR(ISBLANK($I29),$I29&lt;=0),"",IF(Course!$C22=4,$I29,""))</f>
        <v/>
      </c>
      <c r="X29" s="5" t="str">
        <f>IF(OR(ISBLANK($D29),$D29&lt;=0),"",IF(Course!$C22=5,$D29,""))</f>
        <v/>
      </c>
      <c r="Y29" s="5" t="str">
        <f>IF(OR(ISBLANK($I29),$I29&lt;=0),"",IF(Course!$C22=5,$I29,""))</f>
        <v/>
      </c>
    </row>
    <row r="30" spans="2:25" x14ac:dyDescent="0.25">
      <c r="B30" s="25" t="s">
        <v>27</v>
      </c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7">
        <f>Q29+G29</f>
        <v>53</v>
      </c>
      <c r="R30" s="28">
        <f>R29+H29</f>
        <v>29</v>
      </c>
      <c r="S30" s="28">
        <f>Q30+R30/1000</f>
        <v>53.029000000000003</v>
      </c>
      <c r="T30" s="33"/>
      <c r="U30" s="33">
        <f>AVERAGE(T11:U29)</f>
        <v>6.75</v>
      </c>
      <c r="V30" s="33"/>
      <c r="W30" s="33">
        <f>AVERAGE(V11:W29)</f>
        <v>5.6818181818181817</v>
      </c>
      <c r="X30" s="33"/>
      <c r="Y30" s="33">
        <f>AVERAGE(X11:Y29)</f>
        <v>8.6666666666666661</v>
      </c>
    </row>
    <row r="31" spans="2:25" hidden="1" x14ac:dyDescent="0.25"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7"/>
      <c r="R31" s="26"/>
      <c r="S31" s="26"/>
      <c r="T31" s="26"/>
      <c r="U31" s="26"/>
      <c r="V31" s="26"/>
      <c r="W31" s="26"/>
      <c r="X31" s="26"/>
      <c r="Y31" s="26"/>
    </row>
    <row r="32" spans="2:25" x14ac:dyDescent="0.25">
      <c r="B32" s="36" t="s">
        <v>49</v>
      </c>
      <c r="C32" s="36"/>
      <c r="D32" s="36"/>
      <c r="E32" s="36"/>
      <c r="F32" s="36"/>
      <c r="G32" s="36">
        <f>F29-Course!C25</f>
        <v>27</v>
      </c>
      <c r="H32" s="36"/>
      <c r="I32" s="36"/>
      <c r="J32" s="36"/>
      <c r="K32" s="36"/>
      <c r="L32" s="36"/>
      <c r="M32" s="36"/>
      <c r="N32" s="36"/>
      <c r="O32" s="36"/>
      <c r="P32" s="36"/>
      <c r="Q32" s="37">
        <f>K29-Course!G25</f>
        <v>27</v>
      </c>
      <c r="R32" s="26"/>
      <c r="S32" s="26"/>
      <c r="T32" s="26"/>
      <c r="U32" s="26"/>
      <c r="V32" s="26"/>
      <c r="W32" s="26"/>
      <c r="X32" s="26"/>
      <c r="Y32" s="26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45">
    <tabColor theme="7" tint="0.59999389629810485"/>
  </sheetPr>
  <dimension ref="A1:Z33"/>
  <sheetViews>
    <sheetView topLeftCell="A13" zoomScaleNormal="100" workbookViewId="0">
      <selection activeCell="I32" sqref="I32"/>
    </sheetView>
  </sheetViews>
  <sheetFormatPr defaultColWidth="0" defaultRowHeight="15" customHeight="1" zeroHeight="1" x14ac:dyDescent="0.25"/>
  <cols>
    <col min="1" max="1" width="0.7109375" style="6" customWidth="1"/>
    <col min="2" max="2" width="9.140625" style="6" customWidth="1"/>
    <col min="3" max="3" width="9.28515625" style="5" hidden="1" customWidth="1"/>
    <col min="4" max="4" width="9.140625" style="6" customWidth="1"/>
    <col min="5" max="5" width="10.7109375" style="6" hidden="1" customWidth="1"/>
    <col min="6" max="6" width="9.140625" style="6" hidden="1" customWidth="1"/>
    <col min="7" max="7" width="10.7109375" style="6" customWidth="1"/>
    <col min="8" max="8" width="10.7109375" style="6" hidden="1" customWidth="1"/>
    <col min="9" max="9" width="9.140625" style="6" customWidth="1"/>
    <col min="10" max="14" width="10.7109375" style="6" hidden="1" customWidth="1"/>
    <col min="15" max="16" width="9.140625" style="6" hidden="1" customWidth="1"/>
    <col min="17" max="17" width="10.7109375" style="6" customWidth="1"/>
    <col min="18" max="25" width="10.7109375" style="6" hidden="1" customWidth="1"/>
    <col min="26" max="26" width="0.7109375" style="6" customWidth="1"/>
    <col min="27" max="16384" width="9.140625" style="6" hidden="1"/>
  </cols>
  <sheetData>
    <row r="1" spans="2:25" ht="3.75" customHeight="1" x14ac:dyDescent="0.25"/>
    <row r="2" spans="2:25" ht="23.25" x14ac:dyDescent="0.25">
      <c r="B2" s="132" t="str">
        <f ca="1">MID(CELL("filename",D4),FIND("]",CELL("filename",D4))+1,255)</f>
        <v>Tom</v>
      </c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23"/>
      <c r="T2" s="34"/>
      <c r="U2" s="34"/>
      <c r="V2" s="34"/>
      <c r="W2" s="34"/>
      <c r="X2" s="34"/>
      <c r="Y2" s="34"/>
    </row>
    <row r="3" spans="2:25" x14ac:dyDescent="0.25">
      <c r="B3" s="135" t="s">
        <v>107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24"/>
      <c r="T3" s="35"/>
      <c r="U3" s="35"/>
      <c r="V3" s="35"/>
      <c r="W3" s="35"/>
      <c r="X3" s="35"/>
      <c r="Y3" s="35"/>
    </row>
    <row r="4" spans="2:25" x14ac:dyDescent="0.25"/>
    <row r="5" spans="2:25" x14ac:dyDescent="0.25">
      <c r="B5" s="136" t="s">
        <v>12</v>
      </c>
      <c r="C5" s="136"/>
      <c r="D5" s="136"/>
      <c r="E5" s="25"/>
      <c r="F5" s="26"/>
      <c r="G5" s="31">
        <v>40</v>
      </c>
    </row>
    <row r="6" spans="2:25" hidden="1" x14ac:dyDescent="0.25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2:25" x14ac:dyDescent="0.25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2:25" x14ac:dyDescent="0.25">
      <c r="B8" s="133" t="s">
        <v>23</v>
      </c>
      <c r="C8" s="137" t="s">
        <v>44</v>
      </c>
      <c r="D8" s="133" t="s">
        <v>24</v>
      </c>
      <c r="E8" s="133"/>
      <c r="F8" s="133"/>
      <c r="G8" s="133"/>
      <c r="H8" s="133"/>
      <c r="I8" s="133" t="s">
        <v>25</v>
      </c>
      <c r="J8" s="133"/>
      <c r="K8" s="133"/>
      <c r="L8" s="133"/>
      <c r="M8" s="133"/>
      <c r="N8" s="133"/>
      <c r="O8" s="133"/>
      <c r="P8" s="133"/>
      <c r="Q8" s="133"/>
      <c r="R8" s="133"/>
      <c r="S8" s="27"/>
      <c r="T8" s="133" t="s">
        <v>50</v>
      </c>
      <c r="U8" s="133"/>
      <c r="V8" s="133" t="s">
        <v>51</v>
      </c>
      <c r="W8" s="133"/>
      <c r="X8" s="133" t="s">
        <v>52</v>
      </c>
      <c r="Y8" s="133"/>
    </row>
    <row r="9" spans="2:25" x14ac:dyDescent="0.25">
      <c r="B9" s="133"/>
      <c r="C9" s="137"/>
      <c r="D9" s="138" t="s">
        <v>26</v>
      </c>
      <c r="E9" s="134" t="s">
        <v>13</v>
      </c>
      <c r="F9" s="134"/>
      <c r="G9" s="134"/>
      <c r="H9" s="134"/>
      <c r="I9" s="138" t="s">
        <v>26</v>
      </c>
      <c r="J9" s="134" t="s">
        <v>13</v>
      </c>
      <c r="K9" s="134"/>
      <c r="L9" s="134"/>
      <c r="M9" s="134"/>
      <c r="N9" s="134"/>
      <c r="O9" s="134"/>
      <c r="P9" s="134"/>
      <c r="Q9" s="134"/>
      <c r="R9" s="134"/>
      <c r="S9" s="28"/>
      <c r="T9" s="33" t="s">
        <v>24</v>
      </c>
      <c r="U9" s="33" t="s">
        <v>25</v>
      </c>
      <c r="V9" s="33" t="s">
        <v>24</v>
      </c>
      <c r="W9" s="33" t="s">
        <v>25</v>
      </c>
      <c r="X9" s="33" t="s">
        <v>24</v>
      </c>
      <c r="Y9" s="33" t="s">
        <v>25</v>
      </c>
    </row>
    <row r="10" spans="2:25" x14ac:dyDescent="0.25">
      <c r="B10" s="133"/>
      <c r="C10" s="137"/>
      <c r="D10" s="138"/>
      <c r="E10" s="29" t="s">
        <v>45</v>
      </c>
      <c r="F10" s="29" t="s">
        <v>111</v>
      </c>
      <c r="G10" s="29" t="s">
        <v>41</v>
      </c>
      <c r="H10" s="29" t="s">
        <v>40</v>
      </c>
      <c r="I10" s="138"/>
      <c r="J10" s="29" t="s">
        <v>45</v>
      </c>
      <c r="K10" s="29" t="s">
        <v>111</v>
      </c>
      <c r="L10" s="29"/>
      <c r="M10" s="29" t="s">
        <v>44</v>
      </c>
      <c r="N10" s="29"/>
      <c r="O10" s="29" t="s">
        <v>112</v>
      </c>
      <c r="P10" s="29"/>
      <c r="Q10" s="29" t="s">
        <v>41</v>
      </c>
      <c r="R10" s="29" t="s">
        <v>40</v>
      </c>
      <c r="S10" s="29"/>
      <c r="T10" s="38"/>
      <c r="U10" s="38"/>
      <c r="V10" s="38"/>
      <c r="W10" s="38"/>
      <c r="X10" s="38"/>
      <c r="Y10" s="38"/>
    </row>
    <row r="11" spans="2:25" x14ac:dyDescent="0.25">
      <c r="B11" s="2">
        <v>1</v>
      </c>
      <c r="C11" s="5">
        <f>QUOTIENT($G$5,18)+IF(VLOOKUP($B11,Course!$A$3:$D$21,4,FALSE)&lt;=MOD($G$5,18),1,0)</f>
        <v>2</v>
      </c>
      <c r="D11" s="1">
        <v>9</v>
      </c>
      <c r="E11" s="5">
        <f>IF(D11=10,10,D11-$C11)</f>
        <v>7</v>
      </c>
      <c r="F11" s="5">
        <f>IF(D11-Course!$C4&gt;2,Course!$C4+2,D11)</f>
        <v>6</v>
      </c>
      <c r="G11" s="2">
        <f>IF(H11&lt;0,0,H11)</f>
        <v>0</v>
      </c>
      <c r="H11" s="5">
        <f>2+VLOOKUP($B11,Course!$A$3:$D$21,3,FALSE)-E11</f>
        <v>-1</v>
      </c>
      <c r="I11" s="1">
        <v>5</v>
      </c>
      <c r="J11" s="5">
        <f>IF(I11=10,10,I11-$M11)</f>
        <v>3</v>
      </c>
      <c r="K11" s="5">
        <f>IF(I11-Course!$G4&gt;2,Course!$G4+2,I11)</f>
        <v>5</v>
      </c>
      <c r="L11" s="5"/>
      <c r="M11" s="5">
        <f>QUOTIENT($G$5,18)+IF(VLOOKUP($B11,Course!$E$3:$H$21,4,FALSE)&lt;=MOD($G$5,18),1,0)</f>
        <v>2</v>
      </c>
      <c r="N11" s="5"/>
      <c r="O11" s="5">
        <f>Course!C4</f>
        <v>4</v>
      </c>
      <c r="P11" s="5"/>
      <c r="Q11" s="2">
        <f>IF(R11&lt;0,0,R11)</f>
        <v>3</v>
      </c>
      <c r="R11" s="5">
        <f>2+VLOOKUP($B11,Course!$E$3:$H$21,3,FALSE)-J11</f>
        <v>3</v>
      </c>
      <c r="S11" s="5"/>
      <c r="T11" s="5" t="str">
        <f>IF(OR(ISBLANK($D11),$D11&lt;=0),"",IF(Course!$C4=3,$D11,""))</f>
        <v/>
      </c>
      <c r="U11" s="5" t="str">
        <f>IF(OR(ISBLANK($I11),$I11&lt;=0),"",IF(Course!$C4=3,$I11,""))</f>
        <v/>
      </c>
      <c r="V11" s="5">
        <f>IF(OR(ISBLANK($D11),$D11&lt;=0),"",IF(Course!$C4=4,$D11,""))</f>
        <v>9</v>
      </c>
      <c r="W11" s="5">
        <f>IF(OR(ISBLANK($I11),$I11&lt;=0),"",IF(Course!$C4=4,$I11,""))</f>
        <v>5</v>
      </c>
      <c r="X11" s="5" t="str">
        <f>IF(OR(ISBLANK($D11),$D11&lt;=0),"",IF(Course!$C4=5,$D11,""))</f>
        <v/>
      </c>
      <c r="Y11" s="5" t="str">
        <f>IF(OR(ISBLANK($I11),$I11&lt;=0),"",IF(Course!$C4=5,$I11,""))</f>
        <v/>
      </c>
    </row>
    <row r="12" spans="2:25" x14ac:dyDescent="0.25">
      <c r="B12" s="2">
        <v>2</v>
      </c>
      <c r="C12" s="5">
        <f>QUOTIENT($G$5,18)+IF(VLOOKUP($B12,Course!$A$3:$D$21,4,FALSE)&lt;=MOD($G$5,18),1,0)</f>
        <v>2</v>
      </c>
      <c r="D12" s="1">
        <v>6</v>
      </c>
      <c r="E12" s="5">
        <f t="shared" ref="E12:E28" si="0">IF(D12=10,10,D12-$C12)</f>
        <v>4</v>
      </c>
      <c r="F12" s="5">
        <f>IF(D12-Course!$C5&gt;2,Course!$C5+2,D12)</f>
        <v>6</v>
      </c>
      <c r="G12" s="2">
        <f t="shared" ref="G12:G28" si="1">IF(H12&lt;0,0,H12)</f>
        <v>3</v>
      </c>
      <c r="H12" s="5">
        <f>2+VLOOKUP($B12,Course!$A$3:$D$21,3,FALSE)-E12</f>
        <v>3</v>
      </c>
      <c r="I12" s="1">
        <v>8</v>
      </c>
      <c r="J12" s="5">
        <f t="shared" ref="J12:J28" si="2">IF(I12=10,10,I12-$M12)</f>
        <v>6</v>
      </c>
      <c r="K12" s="5">
        <f>IF(I12-Course!$G5&gt;2,Course!$G5+2,I12)</f>
        <v>7</v>
      </c>
      <c r="L12" s="5"/>
      <c r="M12" s="5">
        <f>QUOTIENT($G$5,18)+IF(VLOOKUP($B12,Course!$E$3:$H$21,4,FALSE)&lt;=MOD($G$5,18),1,0)</f>
        <v>2</v>
      </c>
      <c r="N12" s="5"/>
      <c r="O12" s="5">
        <f>Course!C5</f>
        <v>5</v>
      </c>
      <c r="P12" s="5"/>
      <c r="Q12" s="2">
        <f t="shared" ref="Q12:Q28" si="3">IF(R12&lt;0,0,R12)</f>
        <v>1</v>
      </c>
      <c r="R12" s="5">
        <f>2+VLOOKUP($B12,Course!$E$3:$H$21,3,FALSE)-J12</f>
        <v>1</v>
      </c>
      <c r="S12" s="5"/>
      <c r="T12" s="5" t="str">
        <f>IF(OR(ISBLANK($D12),$D12&lt;=0),"",IF(Course!$C5=3,$D12,""))</f>
        <v/>
      </c>
      <c r="U12" s="5" t="str">
        <f>IF(OR(ISBLANK($I12),$I12&lt;=0),"",IF(Course!$C5=3,$I12,""))</f>
        <v/>
      </c>
      <c r="V12" s="5" t="str">
        <f>IF(OR(ISBLANK($D12),$D12&lt;=0),"",IF(Course!$C5=4,$D12,""))</f>
        <v/>
      </c>
      <c r="W12" s="5" t="str">
        <f>IF(OR(ISBLANK($I12),$I12&lt;=0),"",IF(Course!$C5=4,$I12,""))</f>
        <v/>
      </c>
      <c r="X12" s="5">
        <f>IF(OR(ISBLANK($D12),$D12&lt;=0),"",IF(Course!$C5=5,$D12,""))</f>
        <v>6</v>
      </c>
      <c r="Y12" s="5">
        <f>IF(OR(ISBLANK($I12),$I12&lt;=0),"",IF(Course!$C5=5,$I12,""))</f>
        <v>8</v>
      </c>
    </row>
    <row r="13" spans="2:25" x14ac:dyDescent="0.25">
      <c r="B13" s="2">
        <v>3</v>
      </c>
      <c r="C13" s="5">
        <f>QUOTIENT($G$5,18)+IF(VLOOKUP($B13,Course!$A$3:$D$21,4,FALSE)&lt;=MOD($G$5,18),1,0)</f>
        <v>2</v>
      </c>
      <c r="D13" s="1">
        <v>8</v>
      </c>
      <c r="E13" s="5">
        <f t="shared" si="0"/>
        <v>6</v>
      </c>
      <c r="F13" s="5">
        <f>IF(D13-Course!$C6&gt;2,Course!$C6+2,D13)</f>
        <v>6</v>
      </c>
      <c r="G13" s="2">
        <f t="shared" si="1"/>
        <v>0</v>
      </c>
      <c r="H13" s="5">
        <f>2+VLOOKUP($B13,Course!$A$3:$D$21,3,FALSE)-E13</f>
        <v>0</v>
      </c>
      <c r="I13" s="1">
        <v>6</v>
      </c>
      <c r="J13" s="5">
        <f t="shared" si="2"/>
        <v>4</v>
      </c>
      <c r="K13" s="5">
        <f>IF(I13-Course!$G6&gt;2,Course!$G6+2,I13)</f>
        <v>6</v>
      </c>
      <c r="L13" s="5"/>
      <c r="M13" s="5">
        <f>QUOTIENT($G$5,18)+IF(VLOOKUP($B13,Course!$E$3:$H$21,4,FALSE)&lt;=MOD($G$5,18),1,0)</f>
        <v>2</v>
      </c>
      <c r="N13" s="5"/>
      <c r="O13" s="5">
        <f>Course!C6</f>
        <v>4</v>
      </c>
      <c r="P13" s="5"/>
      <c r="Q13" s="2">
        <f t="shared" si="3"/>
        <v>2</v>
      </c>
      <c r="R13" s="5">
        <f>2+VLOOKUP($B13,Course!$E$3:$H$21,3,FALSE)-J13</f>
        <v>2</v>
      </c>
      <c r="S13" s="5"/>
      <c r="T13" s="5" t="str">
        <f>IF(OR(ISBLANK($D13),$D13&lt;=0),"",IF(Course!$C6=3,$D13,""))</f>
        <v/>
      </c>
      <c r="U13" s="5" t="str">
        <f>IF(OR(ISBLANK($I13),$I13&lt;=0),"",IF(Course!$C6=3,$I13,""))</f>
        <v/>
      </c>
      <c r="V13" s="5">
        <f>IF(OR(ISBLANK($D13),$D13&lt;=0),"",IF(Course!$C6=4,$D13,""))</f>
        <v>8</v>
      </c>
      <c r="W13" s="5">
        <f>IF(OR(ISBLANK($I13),$I13&lt;=0),"",IF(Course!$C6=4,$I13,""))</f>
        <v>6</v>
      </c>
      <c r="X13" s="5" t="str">
        <f>IF(OR(ISBLANK($D13),$D13&lt;=0),"",IF(Course!$C6=5,$D13,""))</f>
        <v/>
      </c>
      <c r="Y13" s="5" t="str">
        <f>IF(OR(ISBLANK($I13),$I13&lt;=0),"",IF(Course!$C6=5,$I13,""))</f>
        <v/>
      </c>
    </row>
    <row r="14" spans="2:25" x14ac:dyDescent="0.25">
      <c r="B14" s="2">
        <v>4</v>
      </c>
      <c r="C14" s="5">
        <f>QUOTIENT($G$5,18)+IF(VLOOKUP($B14,Course!$A$3:$D$21,4,FALSE)&lt;=MOD($G$5,18),1,0)</f>
        <v>2</v>
      </c>
      <c r="D14" s="1">
        <v>4</v>
      </c>
      <c r="E14" s="5">
        <f t="shared" si="0"/>
        <v>2</v>
      </c>
      <c r="F14" s="5">
        <f>IF(D14-Course!$C7&gt;2,Course!$C7+2,D14)</f>
        <v>4</v>
      </c>
      <c r="G14" s="2">
        <f t="shared" si="1"/>
        <v>3</v>
      </c>
      <c r="H14" s="5">
        <f>2+VLOOKUP($B14,Course!$A$3:$D$21,3,FALSE)-E14</f>
        <v>3</v>
      </c>
      <c r="I14" s="1">
        <v>5</v>
      </c>
      <c r="J14" s="5">
        <f t="shared" si="2"/>
        <v>3</v>
      </c>
      <c r="K14" s="5">
        <f>IF(I14-Course!$G7&gt;2,Course!$G7+2,I14)</f>
        <v>5</v>
      </c>
      <c r="L14" s="5"/>
      <c r="M14" s="5">
        <f>QUOTIENT($G$5,18)+IF(VLOOKUP($B14,Course!$E$3:$H$21,4,FALSE)&lt;=MOD($G$5,18),1,0)</f>
        <v>2</v>
      </c>
      <c r="N14" s="5"/>
      <c r="O14" s="5">
        <f>Course!C7</f>
        <v>3</v>
      </c>
      <c r="P14" s="5"/>
      <c r="Q14" s="2">
        <f t="shared" si="3"/>
        <v>2</v>
      </c>
      <c r="R14" s="5">
        <f>2+VLOOKUP($B14,Course!$E$3:$H$21,3,FALSE)-J14</f>
        <v>2</v>
      </c>
      <c r="S14" s="5"/>
      <c r="T14" s="5">
        <f>IF(OR(ISBLANK($D14),$D14&lt;=0),"",IF(Course!$C7=3,$D14,""))</f>
        <v>4</v>
      </c>
      <c r="U14" s="5">
        <f>IF(OR(ISBLANK($I14),$I14&lt;=0),"",IF(Course!$C7=3,$I14,""))</f>
        <v>5</v>
      </c>
      <c r="V14" s="5" t="str">
        <f>IF(OR(ISBLANK($D14),$D14&lt;=0),"",IF(Course!$C7=4,$D14,""))</f>
        <v/>
      </c>
      <c r="W14" s="5" t="str">
        <f>IF(OR(ISBLANK($I14),$I14&lt;=0),"",IF(Course!$C7=4,$I14,""))</f>
        <v/>
      </c>
      <c r="X14" s="5" t="str">
        <f>IF(OR(ISBLANK($D14),$D14&lt;=0),"",IF(Course!$C7=5,$D14,""))</f>
        <v/>
      </c>
      <c r="Y14" s="5" t="str">
        <f>IF(OR(ISBLANK($I14),$I14&lt;=0),"",IF(Course!$C7=5,$I14,""))</f>
        <v/>
      </c>
    </row>
    <row r="15" spans="2:25" x14ac:dyDescent="0.25">
      <c r="B15" s="2">
        <v>5</v>
      </c>
      <c r="C15" s="5">
        <f>QUOTIENT($G$5,18)+IF(VLOOKUP($B15,Course!$A$3:$D$21,4,FALSE)&lt;=MOD($G$5,18),1,0)</f>
        <v>2</v>
      </c>
      <c r="D15" s="1">
        <v>7</v>
      </c>
      <c r="E15" s="5">
        <f t="shared" si="0"/>
        <v>5</v>
      </c>
      <c r="F15" s="5">
        <f>IF(D15-Course!$C8&gt;2,Course!$C8+2,D15)</f>
        <v>6</v>
      </c>
      <c r="G15" s="2">
        <f t="shared" si="1"/>
        <v>1</v>
      </c>
      <c r="H15" s="5">
        <f>2+VLOOKUP($B15,Course!$A$3:$D$21,3,FALSE)-E15</f>
        <v>1</v>
      </c>
      <c r="I15" s="1">
        <v>5</v>
      </c>
      <c r="J15" s="5">
        <f t="shared" si="2"/>
        <v>3</v>
      </c>
      <c r="K15" s="5">
        <f>IF(I15-Course!$G8&gt;2,Course!$G8+2,I15)</f>
        <v>5</v>
      </c>
      <c r="L15" s="5"/>
      <c r="M15" s="5">
        <f>QUOTIENT($G$5,18)+IF(VLOOKUP($B15,Course!$E$3:$H$21,4,FALSE)&lt;=MOD($G$5,18),1,0)</f>
        <v>2</v>
      </c>
      <c r="N15" s="5"/>
      <c r="O15" s="5">
        <f>Course!C8</f>
        <v>4</v>
      </c>
      <c r="P15" s="5"/>
      <c r="Q15" s="2">
        <f t="shared" si="3"/>
        <v>3</v>
      </c>
      <c r="R15" s="5">
        <f>2+VLOOKUP($B15,Course!$E$3:$H$21,3,FALSE)-J15</f>
        <v>3</v>
      </c>
      <c r="S15" s="5"/>
      <c r="T15" s="5" t="str">
        <f>IF(OR(ISBLANK($D15),$D15&lt;=0),"",IF(Course!$C8=3,$D15,""))</f>
        <v/>
      </c>
      <c r="U15" s="5" t="str">
        <f>IF(OR(ISBLANK($I15),$I15&lt;=0),"",IF(Course!$C8=3,$I15,""))</f>
        <v/>
      </c>
      <c r="V15" s="5">
        <f>IF(OR(ISBLANK($D15),$D15&lt;=0),"",IF(Course!$C8=4,$D15,""))</f>
        <v>7</v>
      </c>
      <c r="W15" s="5">
        <f>IF(OR(ISBLANK($I15),$I15&lt;=0),"",IF(Course!$C8=4,$I15,""))</f>
        <v>5</v>
      </c>
      <c r="X15" s="5" t="str">
        <f>IF(OR(ISBLANK($D15),$D15&lt;=0),"",IF(Course!$C8=5,$D15,""))</f>
        <v/>
      </c>
      <c r="Y15" s="5" t="str">
        <f>IF(OR(ISBLANK($I15),$I15&lt;=0),"",IF(Course!$C8=5,$I15,""))</f>
        <v/>
      </c>
    </row>
    <row r="16" spans="2:25" x14ac:dyDescent="0.25">
      <c r="B16" s="2">
        <v>6</v>
      </c>
      <c r="C16" s="5">
        <f>QUOTIENT($G$5,18)+IF(VLOOKUP($B16,Course!$A$3:$D$21,4,FALSE)&lt;=MOD($G$5,18),1,0)</f>
        <v>3</v>
      </c>
      <c r="D16" s="1">
        <v>6</v>
      </c>
      <c r="E16" s="5">
        <f t="shared" si="0"/>
        <v>3</v>
      </c>
      <c r="F16" s="5">
        <f>IF(D16-Course!$C9&gt;2,Course!$C9+2,D16)</f>
        <v>6</v>
      </c>
      <c r="G16" s="2">
        <f t="shared" si="1"/>
        <v>3</v>
      </c>
      <c r="H16" s="5">
        <f>2+VLOOKUP($B16,Course!$A$3:$D$21,3,FALSE)-E16</f>
        <v>3</v>
      </c>
      <c r="I16" s="1">
        <v>5</v>
      </c>
      <c r="J16" s="5">
        <f t="shared" si="2"/>
        <v>2</v>
      </c>
      <c r="K16" s="5">
        <f>IF(I16-Course!$G9&gt;2,Course!$G9+2,I16)</f>
        <v>5</v>
      </c>
      <c r="L16" s="5"/>
      <c r="M16" s="5">
        <f>QUOTIENT($G$5,18)+IF(VLOOKUP($B16,Course!$E$3:$H$21,4,FALSE)&lt;=MOD($G$5,18),1,0)</f>
        <v>3</v>
      </c>
      <c r="N16" s="5"/>
      <c r="O16" s="5">
        <f>Course!C9</f>
        <v>4</v>
      </c>
      <c r="P16" s="5"/>
      <c r="Q16" s="2">
        <f t="shared" si="3"/>
        <v>4</v>
      </c>
      <c r="R16" s="5">
        <f>2+VLOOKUP($B16,Course!$E$3:$H$21,3,FALSE)-J16</f>
        <v>4</v>
      </c>
      <c r="S16" s="5"/>
      <c r="T16" s="5" t="str">
        <f>IF(OR(ISBLANK($D16),$D16&lt;=0),"",IF(Course!$C9=3,$D16,""))</f>
        <v/>
      </c>
      <c r="U16" s="5" t="str">
        <f>IF(OR(ISBLANK($I16),$I16&lt;=0),"",IF(Course!$C9=3,$I16,""))</f>
        <v/>
      </c>
      <c r="V16" s="5">
        <f>IF(OR(ISBLANK($D16),$D16&lt;=0),"",IF(Course!$C9=4,$D16,""))</f>
        <v>6</v>
      </c>
      <c r="W16" s="5">
        <f>IF(OR(ISBLANK($I16),$I16&lt;=0),"",IF(Course!$C9=4,$I16,""))</f>
        <v>5</v>
      </c>
      <c r="X16" s="5" t="str">
        <f>IF(OR(ISBLANK($D16),$D16&lt;=0),"",IF(Course!$C9=5,$D16,""))</f>
        <v/>
      </c>
      <c r="Y16" s="5" t="str">
        <f>IF(OR(ISBLANK($I16),$I16&lt;=0),"",IF(Course!$C9=5,$I16,""))</f>
        <v/>
      </c>
    </row>
    <row r="17" spans="2:25" x14ac:dyDescent="0.25">
      <c r="B17" s="2">
        <v>7</v>
      </c>
      <c r="C17" s="5">
        <f>QUOTIENT($G$5,18)+IF(VLOOKUP($B17,Course!$A$3:$D$21,4,FALSE)&lt;=MOD($G$5,18),1,0)</f>
        <v>3</v>
      </c>
      <c r="D17" s="1">
        <v>10</v>
      </c>
      <c r="E17" s="5">
        <f t="shared" si="0"/>
        <v>10</v>
      </c>
      <c r="F17" s="5">
        <f>IF(D17-Course!$C10&gt;2,Course!$C10+2,D17)</f>
        <v>6</v>
      </c>
      <c r="G17" s="2">
        <f t="shared" si="1"/>
        <v>0</v>
      </c>
      <c r="H17" s="5">
        <f>2+VLOOKUP($B17,Course!$A$3:$D$21,3,FALSE)-E17</f>
        <v>-4</v>
      </c>
      <c r="I17" s="1">
        <v>6</v>
      </c>
      <c r="J17" s="5">
        <f t="shared" si="2"/>
        <v>3</v>
      </c>
      <c r="K17" s="5">
        <f>IF(I17-Course!$G10&gt;2,Course!$G10+2,I17)</f>
        <v>6</v>
      </c>
      <c r="L17" s="5"/>
      <c r="M17" s="5">
        <f>QUOTIENT($G$5,18)+IF(VLOOKUP($B17,Course!$E$3:$H$21,4,FALSE)&lt;=MOD($G$5,18),1,0)</f>
        <v>3</v>
      </c>
      <c r="N17" s="5"/>
      <c r="O17" s="5">
        <f>Course!C10</f>
        <v>4</v>
      </c>
      <c r="P17" s="5"/>
      <c r="Q17" s="2">
        <f t="shared" si="3"/>
        <v>3</v>
      </c>
      <c r="R17" s="5">
        <f>2+VLOOKUP($B17,Course!$E$3:$H$21,3,FALSE)-J17</f>
        <v>3</v>
      </c>
      <c r="S17" s="5"/>
      <c r="T17" s="5" t="str">
        <f>IF(OR(ISBLANK($D17),$D17&lt;=0),"",IF(Course!$C10=3,$D17,""))</f>
        <v/>
      </c>
      <c r="U17" s="5" t="str">
        <f>IF(OR(ISBLANK($I17),$I17&lt;=0),"",IF(Course!$C10=3,$I17,""))</f>
        <v/>
      </c>
      <c r="V17" s="5">
        <f>IF(OR(ISBLANK($D17),$D17&lt;=0),"",IF(Course!$C10=4,$D17,""))</f>
        <v>10</v>
      </c>
      <c r="W17" s="5">
        <f>IF(OR(ISBLANK($I17),$I17&lt;=0),"",IF(Course!$C10=4,$I17,""))</f>
        <v>6</v>
      </c>
      <c r="X17" s="5" t="str">
        <f>IF(OR(ISBLANK($D17),$D17&lt;=0),"",IF(Course!$C10=5,$D17,""))</f>
        <v/>
      </c>
      <c r="Y17" s="5" t="str">
        <f>IF(OR(ISBLANK($I17),$I17&lt;=0),"",IF(Course!$C10=5,$I17,""))</f>
        <v/>
      </c>
    </row>
    <row r="18" spans="2:25" x14ac:dyDescent="0.25">
      <c r="B18" s="2">
        <v>8</v>
      </c>
      <c r="C18" s="5">
        <f>QUOTIENT($G$5,18)+IF(VLOOKUP($B18,Course!$A$3:$D$21,4,FALSE)&lt;=MOD($G$5,18),1,0)</f>
        <v>2</v>
      </c>
      <c r="D18" s="1">
        <v>7</v>
      </c>
      <c r="E18" s="5">
        <f t="shared" si="0"/>
        <v>5</v>
      </c>
      <c r="F18" s="5">
        <f>IF(D18-Course!$C11&gt;2,Course!$C11+2,D18)</f>
        <v>6</v>
      </c>
      <c r="G18" s="2">
        <f t="shared" si="1"/>
        <v>1</v>
      </c>
      <c r="H18" s="5">
        <f>2+VLOOKUP($B18,Course!$A$3:$D$21,3,FALSE)-E18</f>
        <v>1</v>
      </c>
      <c r="I18" s="1">
        <v>7</v>
      </c>
      <c r="J18" s="5">
        <f t="shared" si="2"/>
        <v>5</v>
      </c>
      <c r="K18" s="5">
        <f>IF(I18-Course!$G11&gt;2,Course!$G11+2,I18)</f>
        <v>6</v>
      </c>
      <c r="L18" s="5"/>
      <c r="M18" s="5">
        <f>QUOTIENT($G$5,18)+IF(VLOOKUP($B18,Course!$E$3:$H$21,4,FALSE)&lt;=MOD($G$5,18),1,0)</f>
        <v>2</v>
      </c>
      <c r="N18" s="5"/>
      <c r="O18" s="5">
        <f>Course!C11</f>
        <v>4</v>
      </c>
      <c r="P18" s="5"/>
      <c r="Q18" s="2">
        <f t="shared" si="3"/>
        <v>1</v>
      </c>
      <c r="R18" s="5">
        <f>2+VLOOKUP($B18,Course!$E$3:$H$21,3,FALSE)-J18</f>
        <v>1</v>
      </c>
      <c r="S18" s="5"/>
      <c r="T18" s="5" t="str">
        <f>IF(OR(ISBLANK($D18),$D18&lt;=0),"",IF(Course!$C11=3,$D18,""))</f>
        <v/>
      </c>
      <c r="U18" s="5" t="str">
        <f>IF(OR(ISBLANK($I18),$I18&lt;=0),"",IF(Course!$C11=3,$I18,""))</f>
        <v/>
      </c>
      <c r="V18" s="5">
        <f>IF(OR(ISBLANK($D18),$D18&lt;=0),"",IF(Course!$C11=4,$D18,""))</f>
        <v>7</v>
      </c>
      <c r="W18" s="5">
        <f>IF(OR(ISBLANK($I18),$I18&lt;=0),"",IF(Course!$C11=4,$I18,""))</f>
        <v>7</v>
      </c>
      <c r="X18" s="5" t="str">
        <f>IF(OR(ISBLANK($D18),$D18&lt;=0),"",IF(Course!$C11=5,$D18,""))</f>
        <v/>
      </c>
      <c r="Y18" s="5" t="str">
        <f>IF(OR(ISBLANK($I18),$I18&lt;=0),"",IF(Course!$C11=5,$I18,""))</f>
        <v/>
      </c>
    </row>
    <row r="19" spans="2:25" x14ac:dyDescent="0.25">
      <c r="B19" s="2">
        <v>9</v>
      </c>
      <c r="C19" s="5">
        <f>QUOTIENT($G$5,18)+IF(VLOOKUP($B19,Course!$A$3:$D$21,4,FALSE)&lt;=MOD($G$5,18),1,0)</f>
        <v>2</v>
      </c>
      <c r="D19" s="1">
        <v>6</v>
      </c>
      <c r="E19" s="5">
        <f t="shared" si="0"/>
        <v>4</v>
      </c>
      <c r="F19" s="5">
        <f>IF(D19-Course!$C12&gt;2,Course!$C12+2,D19)</f>
        <v>5</v>
      </c>
      <c r="G19" s="2">
        <f t="shared" si="1"/>
        <v>1</v>
      </c>
      <c r="H19" s="5">
        <f>2+VLOOKUP($B19,Course!$A$3:$D$21,3,FALSE)-E19</f>
        <v>1</v>
      </c>
      <c r="I19" s="1">
        <v>5</v>
      </c>
      <c r="J19" s="5">
        <f t="shared" si="2"/>
        <v>3</v>
      </c>
      <c r="K19" s="5">
        <f>IF(I19-Course!$G12&gt;2,Course!$G12+2,I19)</f>
        <v>5</v>
      </c>
      <c r="L19" s="5"/>
      <c r="M19" s="5">
        <f>QUOTIENT($G$5,18)+IF(VLOOKUP($B19,Course!$E$3:$H$21,4,FALSE)&lt;=MOD($G$5,18),1,0)</f>
        <v>2</v>
      </c>
      <c r="N19" s="5"/>
      <c r="O19" s="5">
        <f>Course!C12</f>
        <v>3</v>
      </c>
      <c r="P19" s="5"/>
      <c r="Q19" s="2">
        <f t="shared" si="3"/>
        <v>2</v>
      </c>
      <c r="R19" s="5">
        <f>2+VLOOKUP($B19,Course!$E$3:$H$21,3,FALSE)-J19</f>
        <v>2</v>
      </c>
      <c r="S19" s="5"/>
      <c r="T19" s="5">
        <f>IF(OR(ISBLANK($D19),$D19&lt;=0),"",IF(Course!$C12=3,$D19,""))</f>
        <v>6</v>
      </c>
      <c r="U19" s="5">
        <f>IF(OR(ISBLANK($I19),$I19&lt;=0),"",IF(Course!$C12=3,$I19,""))</f>
        <v>5</v>
      </c>
      <c r="V19" s="5" t="str">
        <f>IF(OR(ISBLANK($D19),$D19&lt;=0),"",IF(Course!$C12=4,$D19,""))</f>
        <v/>
      </c>
      <c r="W19" s="5" t="str">
        <f>IF(OR(ISBLANK($I19),$I19&lt;=0),"",IF(Course!$C12=4,$I19,""))</f>
        <v/>
      </c>
      <c r="X19" s="5" t="str">
        <f>IF(OR(ISBLANK($D19),$D19&lt;=0),"",IF(Course!$C12=5,$D19,""))</f>
        <v/>
      </c>
      <c r="Y19" s="5" t="str">
        <f>IF(OR(ISBLANK($I19),$I19&lt;=0),"",IF(Course!$C12=5,$I19,""))</f>
        <v/>
      </c>
    </row>
    <row r="20" spans="2:25" x14ac:dyDescent="0.25">
      <c r="B20" s="2">
        <v>10</v>
      </c>
      <c r="C20" s="5">
        <f>QUOTIENT($G$5,18)+IF(VLOOKUP($B20,Course!$A$3:$D$21,4,FALSE)&lt;=MOD($G$5,18),1,0)</f>
        <v>2</v>
      </c>
      <c r="D20" s="1">
        <v>7</v>
      </c>
      <c r="E20" s="5">
        <f t="shared" si="0"/>
        <v>5</v>
      </c>
      <c r="F20" s="5">
        <f>IF(D20-Course!$C13&gt;2,Course!$C13+2,D20)</f>
        <v>6</v>
      </c>
      <c r="G20" s="2">
        <f t="shared" si="1"/>
        <v>1</v>
      </c>
      <c r="H20" s="5">
        <f>2+VLOOKUP($B20,Course!$A$3:$D$21,3,FALSE)-E20</f>
        <v>1</v>
      </c>
      <c r="I20" s="1">
        <v>7</v>
      </c>
      <c r="J20" s="5">
        <f t="shared" si="2"/>
        <v>5</v>
      </c>
      <c r="K20" s="5">
        <f>IF(I20-Course!$G13&gt;2,Course!$G13+2,I20)</f>
        <v>6</v>
      </c>
      <c r="L20" s="5"/>
      <c r="M20" s="5">
        <f>QUOTIENT($G$5,18)+IF(VLOOKUP($B20,Course!$E$3:$H$21,4,FALSE)&lt;=MOD($G$5,18),1,0)</f>
        <v>2</v>
      </c>
      <c r="N20" s="5"/>
      <c r="O20" s="5">
        <f>Course!C13</f>
        <v>4</v>
      </c>
      <c r="P20" s="5"/>
      <c r="Q20" s="2">
        <f t="shared" si="3"/>
        <v>1</v>
      </c>
      <c r="R20" s="5">
        <f>2+VLOOKUP($B20,Course!$E$3:$H$21,3,FALSE)-J20</f>
        <v>1</v>
      </c>
      <c r="S20" s="5"/>
      <c r="T20" s="5" t="str">
        <f>IF(OR(ISBLANK($D20),$D20&lt;=0),"",IF(Course!$C13=3,$D20,""))</f>
        <v/>
      </c>
      <c r="U20" s="5" t="str">
        <f>IF(OR(ISBLANK($I20),$I20&lt;=0),"",IF(Course!$C13=3,$I20,""))</f>
        <v/>
      </c>
      <c r="V20" s="5">
        <f>IF(OR(ISBLANK($D20),$D20&lt;=0),"",IF(Course!$C13=4,$D20,""))</f>
        <v>7</v>
      </c>
      <c r="W20" s="5">
        <f>IF(OR(ISBLANK($I20),$I20&lt;=0),"",IF(Course!$C13=4,$I20,""))</f>
        <v>7</v>
      </c>
      <c r="X20" s="5" t="str">
        <f>IF(OR(ISBLANK($D20),$D20&lt;=0),"",IF(Course!$C13=5,$D20,""))</f>
        <v/>
      </c>
      <c r="Y20" s="5" t="str">
        <f>IF(OR(ISBLANK($I20),$I20&lt;=0),"",IF(Course!$C13=5,$I20,""))</f>
        <v/>
      </c>
    </row>
    <row r="21" spans="2:25" x14ac:dyDescent="0.25">
      <c r="B21" s="2">
        <v>11</v>
      </c>
      <c r="C21" s="5">
        <f>QUOTIENT($G$5,18)+IF(VLOOKUP($B21,Course!$A$3:$D$21,4,FALSE)&lt;=MOD($G$5,18),1,0)</f>
        <v>2</v>
      </c>
      <c r="D21" s="1">
        <v>7</v>
      </c>
      <c r="E21" s="5">
        <f t="shared" si="0"/>
        <v>5</v>
      </c>
      <c r="F21" s="5">
        <f>IF(D21-Course!$C14&gt;2,Course!$C14+2,D21)</f>
        <v>6</v>
      </c>
      <c r="G21" s="2">
        <f t="shared" si="1"/>
        <v>1</v>
      </c>
      <c r="H21" s="5">
        <f>2+VLOOKUP($B21,Course!$A$3:$D$21,3,FALSE)-E21</f>
        <v>1</v>
      </c>
      <c r="I21" s="1">
        <v>6</v>
      </c>
      <c r="J21" s="5">
        <f t="shared" si="2"/>
        <v>4</v>
      </c>
      <c r="K21" s="5">
        <f>IF(I21-Course!$G14&gt;2,Course!$G14+2,I21)</f>
        <v>6</v>
      </c>
      <c r="L21" s="5"/>
      <c r="M21" s="5">
        <f>QUOTIENT($G$5,18)+IF(VLOOKUP($B21,Course!$E$3:$H$21,4,FALSE)&lt;=MOD($G$5,18),1,0)</f>
        <v>2</v>
      </c>
      <c r="N21" s="5"/>
      <c r="O21" s="5">
        <f>Course!C14</f>
        <v>4</v>
      </c>
      <c r="P21" s="5"/>
      <c r="Q21" s="2">
        <f t="shared" si="3"/>
        <v>2</v>
      </c>
      <c r="R21" s="5">
        <f>2+VLOOKUP($B21,Course!$E$3:$H$21,3,FALSE)-J21</f>
        <v>2</v>
      </c>
      <c r="S21" s="5"/>
      <c r="T21" s="5" t="str">
        <f>IF(OR(ISBLANK($D21),$D21&lt;=0),"",IF(Course!$C14=3,$D21,""))</f>
        <v/>
      </c>
      <c r="U21" s="5" t="str">
        <f>IF(OR(ISBLANK($I21),$I21&lt;=0),"",IF(Course!$C14=3,$I21,""))</f>
        <v/>
      </c>
      <c r="V21" s="5">
        <f>IF(OR(ISBLANK($D21),$D21&lt;=0),"",IF(Course!$C14=4,$D21,""))</f>
        <v>7</v>
      </c>
      <c r="W21" s="5">
        <f>IF(OR(ISBLANK($I21),$I21&lt;=0),"",IF(Course!$C14=4,$I21,""))</f>
        <v>6</v>
      </c>
      <c r="X21" s="5" t="str">
        <f>IF(OR(ISBLANK($D21),$D21&lt;=0),"",IF(Course!$C14=5,$D21,""))</f>
        <v/>
      </c>
      <c r="Y21" s="5" t="str">
        <f>IF(OR(ISBLANK($I21),$I21&lt;=0),"",IF(Course!$C14=5,$I21,""))</f>
        <v/>
      </c>
    </row>
    <row r="22" spans="2:25" x14ac:dyDescent="0.25">
      <c r="B22" s="2">
        <v>12</v>
      </c>
      <c r="C22" s="5">
        <f>QUOTIENT($G$5,18)+IF(VLOOKUP($B22,Course!$A$3:$D$21,4,FALSE)&lt;=MOD($G$5,18),1,0)</f>
        <v>2</v>
      </c>
      <c r="D22" s="1">
        <v>8</v>
      </c>
      <c r="E22" s="5">
        <f t="shared" si="0"/>
        <v>6</v>
      </c>
      <c r="F22" s="5">
        <f>IF(D22-Course!$C15&gt;2,Course!$C15+2,D22)</f>
        <v>6</v>
      </c>
      <c r="G22" s="2">
        <f t="shared" si="1"/>
        <v>0</v>
      </c>
      <c r="H22" s="5">
        <f>2+VLOOKUP($B22,Course!$A$3:$D$21,3,FALSE)-E22</f>
        <v>0</v>
      </c>
      <c r="I22" s="1">
        <v>5</v>
      </c>
      <c r="J22" s="5">
        <f t="shared" si="2"/>
        <v>3</v>
      </c>
      <c r="K22" s="5">
        <f>IF(I22-Course!$G15&gt;2,Course!$G15+2,I22)</f>
        <v>5</v>
      </c>
      <c r="L22" s="5"/>
      <c r="M22" s="5">
        <f>QUOTIENT($G$5,18)+IF(VLOOKUP($B22,Course!$E$3:$H$21,4,FALSE)&lt;=MOD($G$5,18),1,0)</f>
        <v>2</v>
      </c>
      <c r="N22" s="5"/>
      <c r="O22" s="5">
        <f>Course!C15</f>
        <v>4</v>
      </c>
      <c r="P22" s="5"/>
      <c r="Q22" s="2">
        <f t="shared" si="3"/>
        <v>3</v>
      </c>
      <c r="R22" s="5">
        <f>2+VLOOKUP($B22,Course!$E$3:$H$21,3,FALSE)-J22</f>
        <v>3</v>
      </c>
      <c r="S22" s="5"/>
      <c r="T22" s="5" t="str">
        <f>IF(OR(ISBLANK($D22),$D22&lt;=0),"",IF(Course!$C15=3,$D22,""))</f>
        <v/>
      </c>
      <c r="U22" s="5" t="str">
        <f>IF(OR(ISBLANK($I22),$I22&lt;=0),"",IF(Course!$C15=3,$I22,""))</f>
        <v/>
      </c>
      <c r="V22" s="5">
        <f>IF(OR(ISBLANK($D22),$D22&lt;=0),"",IF(Course!$C15=4,$D22,""))</f>
        <v>8</v>
      </c>
      <c r="W22" s="5">
        <f>IF(OR(ISBLANK($I22),$I22&lt;=0),"",IF(Course!$C15=4,$I22,""))</f>
        <v>5</v>
      </c>
      <c r="X22" s="5" t="str">
        <f>IF(OR(ISBLANK($D22),$D22&lt;=0),"",IF(Course!$C15=5,$D22,""))</f>
        <v/>
      </c>
      <c r="Y22" s="5" t="str">
        <f>IF(OR(ISBLANK($I22),$I22&lt;=0),"",IF(Course!$C15=5,$I22,""))</f>
        <v/>
      </c>
    </row>
    <row r="23" spans="2:25" x14ac:dyDescent="0.25">
      <c r="B23" s="2">
        <v>13</v>
      </c>
      <c r="C23" s="5">
        <f>QUOTIENT($G$5,18)+IF(VLOOKUP($B23,Course!$A$3:$D$21,4,FALSE)&lt;=MOD($G$5,18),1,0)</f>
        <v>3</v>
      </c>
      <c r="D23" s="1">
        <v>8</v>
      </c>
      <c r="E23" s="5">
        <f t="shared" si="0"/>
        <v>5</v>
      </c>
      <c r="F23" s="5">
        <f>IF(D23-Course!$C16&gt;2,Course!$C16+2,D23)</f>
        <v>6</v>
      </c>
      <c r="G23" s="2">
        <f t="shared" si="1"/>
        <v>1</v>
      </c>
      <c r="H23" s="5">
        <f>2+VLOOKUP($B23,Course!$A$3:$D$21,3,FALSE)-E23</f>
        <v>1</v>
      </c>
      <c r="I23" s="1">
        <v>6</v>
      </c>
      <c r="J23" s="5">
        <f t="shared" si="2"/>
        <v>3</v>
      </c>
      <c r="K23" s="5">
        <f>IF(I23-Course!$G16&gt;2,Course!$G16+2,I23)</f>
        <v>6</v>
      </c>
      <c r="L23" s="5"/>
      <c r="M23" s="5">
        <f>QUOTIENT($G$5,18)+IF(VLOOKUP($B23,Course!$E$3:$H$21,4,FALSE)&lt;=MOD($G$5,18),1,0)</f>
        <v>3</v>
      </c>
      <c r="N23" s="5"/>
      <c r="O23" s="5">
        <f>Course!C16</f>
        <v>4</v>
      </c>
      <c r="P23" s="5"/>
      <c r="Q23" s="2">
        <f t="shared" si="3"/>
        <v>3</v>
      </c>
      <c r="R23" s="5">
        <f>2+VLOOKUP($B23,Course!$E$3:$H$21,3,FALSE)-J23</f>
        <v>3</v>
      </c>
      <c r="S23" s="5"/>
      <c r="T23" s="5" t="str">
        <f>IF(OR(ISBLANK($D23),$D23&lt;=0),"",IF(Course!$C16=3,$D23,""))</f>
        <v/>
      </c>
      <c r="U23" s="5" t="str">
        <f>IF(OR(ISBLANK($I23),$I23&lt;=0),"",IF(Course!$C16=3,$I23,""))</f>
        <v/>
      </c>
      <c r="V23" s="5">
        <f>IF(OR(ISBLANK($D23),$D23&lt;=0),"",IF(Course!$C16=4,$D23,""))</f>
        <v>8</v>
      </c>
      <c r="W23" s="5">
        <f>IF(OR(ISBLANK($I23),$I23&lt;=0),"",IF(Course!$C16=4,$I23,""))</f>
        <v>6</v>
      </c>
      <c r="X23" s="5" t="str">
        <f>IF(OR(ISBLANK($D23),$D23&lt;=0),"",IF(Course!$C16=5,$D23,""))</f>
        <v/>
      </c>
      <c r="Y23" s="5" t="str">
        <f>IF(OR(ISBLANK($I23),$I23&lt;=0),"",IF(Course!$C16=5,$I23,""))</f>
        <v/>
      </c>
    </row>
    <row r="24" spans="2:25" x14ac:dyDescent="0.25">
      <c r="B24" s="2">
        <v>14</v>
      </c>
      <c r="C24" s="5">
        <f>QUOTIENT($G$5,18)+IF(VLOOKUP($B24,Course!$A$3:$D$21,4,FALSE)&lt;=MOD($G$5,18),1,0)</f>
        <v>2</v>
      </c>
      <c r="D24" s="1">
        <v>5</v>
      </c>
      <c r="E24" s="5">
        <f t="shared" si="0"/>
        <v>3</v>
      </c>
      <c r="F24" s="5">
        <f>IF(D24-Course!$C17&gt;2,Course!$C17+2,D24)</f>
        <v>5</v>
      </c>
      <c r="G24" s="2">
        <f t="shared" si="1"/>
        <v>2</v>
      </c>
      <c r="H24" s="5">
        <f>2+VLOOKUP($B24,Course!$A$3:$D$21,3,FALSE)-E24</f>
        <v>2</v>
      </c>
      <c r="I24" s="1">
        <v>4</v>
      </c>
      <c r="J24" s="5">
        <f t="shared" si="2"/>
        <v>2</v>
      </c>
      <c r="K24" s="5">
        <f>IF(I24-Course!$G17&gt;2,Course!$G17+2,I24)</f>
        <v>4</v>
      </c>
      <c r="L24" s="5"/>
      <c r="M24" s="5">
        <f>QUOTIENT($G$5,18)+IF(VLOOKUP($B24,Course!$E$3:$H$21,4,FALSE)&lt;=MOD($G$5,18),1,0)</f>
        <v>2</v>
      </c>
      <c r="N24" s="5"/>
      <c r="O24" s="5">
        <f>Course!C17</f>
        <v>3</v>
      </c>
      <c r="P24" s="5"/>
      <c r="Q24" s="2">
        <f t="shared" si="3"/>
        <v>3</v>
      </c>
      <c r="R24" s="5">
        <f>2+VLOOKUP($B24,Course!$E$3:$H$21,3,FALSE)-J24</f>
        <v>3</v>
      </c>
      <c r="S24" s="5"/>
      <c r="T24" s="5">
        <f>IF(OR(ISBLANK($D24),$D24&lt;=0),"",IF(Course!$C17=3,$D24,""))</f>
        <v>5</v>
      </c>
      <c r="U24" s="5">
        <f>IF(OR(ISBLANK($I24),$I24&lt;=0),"",IF(Course!$C17=3,$I24,""))</f>
        <v>4</v>
      </c>
      <c r="V24" s="5" t="str">
        <f>IF(OR(ISBLANK($D24),$D24&lt;=0),"",IF(Course!$C17=4,$D24,""))</f>
        <v/>
      </c>
      <c r="W24" s="5" t="str">
        <f>IF(OR(ISBLANK($I24),$I24&lt;=0),"",IF(Course!$C17=4,$I24,""))</f>
        <v/>
      </c>
      <c r="X24" s="5" t="str">
        <f>IF(OR(ISBLANK($D24),$D24&lt;=0),"",IF(Course!$C17=5,$D24,""))</f>
        <v/>
      </c>
      <c r="Y24" s="5" t="str">
        <f>IF(OR(ISBLANK($I24),$I24&lt;=0),"",IF(Course!$C17=5,$I24,""))</f>
        <v/>
      </c>
    </row>
    <row r="25" spans="2:25" x14ac:dyDescent="0.25">
      <c r="B25" s="2">
        <v>15</v>
      </c>
      <c r="C25" s="5">
        <f>QUOTIENT($G$5,18)+IF(VLOOKUP($B25,Course!$A$3:$D$21,4,FALSE)&lt;=MOD($G$5,18),1,0)</f>
        <v>2</v>
      </c>
      <c r="D25" s="1">
        <v>9</v>
      </c>
      <c r="E25" s="5">
        <f t="shared" si="0"/>
        <v>7</v>
      </c>
      <c r="F25" s="5">
        <f>IF(D25-Course!$C18&gt;2,Course!$C18+2,D25)</f>
        <v>7</v>
      </c>
      <c r="G25" s="2">
        <f t="shared" si="1"/>
        <v>0</v>
      </c>
      <c r="H25" s="5">
        <f>2+VLOOKUP($B25,Course!$A$3:$D$21,3,FALSE)-E25</f>
        <v>0</v>
      </c>
      <c r="I25" s="1">
        <v>9</v>
      </c>
      <c r="J25" s="5">
        <f t="shared" si="2"/>
        <v>7</v>
      </c>
      <c r="K25" s="5">
        <f>IF(I25-Course!$G18&gt;2,Course!$G18+2,I25)</f>
        <v>7</v>
      </c>
      <c r="L25" s="5"/>
      <c r="M25" s="5">
        <f>QUOTIENT($G$5,18)+IF(VLOOKUP($B25,Course!$E$3:$H$21,4,FALSE)&lt;=MOD($G$5,18),1,0)</f>
        <v>2</v>
      </c>
      <c r="N25" s="5"/>
      <c r="O25" s="5">
        <f>Course!C18</f>
        <v>5</v>
      </c>
      <c r="P25" s="5"/>
      <c r="Q25" s="2">
        <f t="shared" si="3"/>
        <v>0</v>
      </c>
      <c r="R25" s="5">
        <f>2+VLOOKUP($B25,Course!$E$3:$H$21,3,FALSE)-J25</f>
        <v>0</v>
      </c>
      <c r="S25" s="5"/>
      <c r="T25" s="5" t="str">
        <f>IF(OR(ISBLANK($D25),$D25&lt;=0),"",IF(Course!$C18=3,$D25,""))</f>
        <v/>
      </c>
      <c r="U25" s="5" t="str">
        <f>IF(OR(ISBLANK($I25),$I25&lt;=0),"",IF(Course!$C18=3,$I25,""))</f>
        <v/>
      </c>
      <c r="V25" s="5" t="str">
        <f>IF(OR(ISBLANK($D25),$D25&lt;=0),"",IF(Course!$C18=4,$D25,""))</f>
        <v/>
      </c>
      <c r="W25" s="5" t="str">
        <f>IF(OR(ISBLANK($I25),$I25&lt;=0),"",IF(Course!$C18=4,$I25,""))</f>
        <v/>
      </c>
      <c r="X25" s="5">
        <f>IF(OR(ISBLANK($D25),$D25&lt;=0),"",IF(Course!$C18=5,$D25,""))</f>
        <v>9</v>
      </c>
      <c r="Y25" s="5">
        <f>IF(OR(ISBLANK($I25),$I25&lt;=0),"",IF(Course!$C18=5,$I25,""))</f>
        <v>9</v>
      </c>
    </row>
    <row r="26" spans="2:25" x14ac:dyDescent="0.25">
      <c r="B26" s="2">
        <v>16</v>
      </c>
      <c r="C26" s="5">
        <f>QUOTIENT($G$5,18)+IF(VLOOKUP($B26,Course!$A$3:$D$21,4,FALSE)&lt;=MOD($G$5,18),1,0)</f>
        <v>3</v>
      </c>
      <c r="D26" s="1">
        <v>9</v>
      </c>
      <c r="E26" s="5">
        <f t="shared" si="0"/>
        <v>6</v>
      </c>
      <c r="F26" s="5">
        <f>IF(D26-Course!$C19&gt;2,Course!$C19+2,D26)</f>
        <v>6</v>
      </c>
      <c r="G26" s="2">
        <f t="shared" si="1"/>
        <v>0</v>
      </c>
      <c r="H26" s="5">
        <f>2+VLOOKUP($B26,Course!$A$3:$D$21,3,FALSE)-E26</f>
        <v>0</v>
      </c>
      <c r="I26" s="1">
        <v>10</v>
      </c>
      <c r="J26" s="5">
        <f t="shared" si="2"/>
        <v>10</v>
      </c>
      <c r="K26" s="5">
        <f>IF(I26-Course!$G19&gt;2,Course!$G19+2,I26)</f>
        <v>6</v>
      </c>
      <c r="L26" s="5"/>
      <c r="M26" s="5">
        <f>QUOTIENT($G$5,18)+IF(VLOOKUP($B26,Course!$E$3:$H$21,4,FALSE)&lt;=MOD($G$5,18),1,0)</f>
        <v>3</v>
      </c>
      <c r="N26" s="5"/>
      <c r="O26" s="5">
        <f>Course!C19</f>
        <v>4</v>
      </c>
      <c r="P26" s="5"/>
      <c r="Q26" s="2">
        <f t="shared" si="3"/>
        <v>0</v>
      </c>
      <c r="R26" s="5">
        <f>2+VLOOKUP($B26,Course!$E$3:$H$21,3,FALSE)-J26</f>
        <v>-4</v>
      </c>
      <c r="S26" s="5"/>
      <c r="T26" s="5" t="str">
        <f>IF(OR(ISBLANK($D26),$D26&lt;=0),"",IF(Course!$C19=3,$D26,""))</f>
        <v/>
      </c>
      <c r="U26" s="5" t="str">
        <f>IF(OR(ISBLANK($I26),$I26&lt;=0),"",IF(Course!$C19=3,$I26,""))</f>
        <v/>
      </c>
      <c r="V26" s="5">
        <f>IF(OR(ISBLANK($D26),$D26&lt;=0),"",IF(Course!$C19=4,$D26,""))</f>
        <v>9</v>
      </c>
      <c r="W26" s="5">
        <f>IF(OR(ISBLANK($I26),$I26&lt;=0),"",IF(Course!$C19=4,$I26,""))</f>
        <v>10</v>
      </c>
      <c r="X26" s="5" t="str">
        <f>IF(OR(ISBLANK($D26),$D26&lt;=0),"",IF(Course!$C19=5,$D26,""))</f>
        <v/>
      </c>
      <c r="Y26" s="5" t="str">
        <f>IF(OR(ISBLANK($I26),$I26&lt;=0),"",IF(Course!$C19=5,$I26,""))</f>
        <v/>
      </c>
    </row>
    <row r="27" spans="2:25" x14ac:dyDescent="0.25">
      <c r="B27" s="2">
        <v>17</v>
      </c>
      <c r="C27" s="5">
        <f>QUOTIENT($G$5,18)+IF(VLOOKUP($B27,Course!$A$3:$D$21,4,FALSE)&lt;=MOD($G$5,18),1,0)</f>
        <v>2</v>
      </c>
      <c r="D27" s="1">
        <v>10</v>
      </c>
      <c r="E27" s="5">
        <f t="shared" si="0"/>
        <v>10</v>
      </c>
      <c r="F27" s="5">
        <f>IF(D27-Course!$C20&gt;2,Course!$C20+2,D27)</f>
        <v>7</v>
      </c>
      <c r="G27" s="2">
        <f t="shared" si="1"/>
        <v>0</v>
      </c>
      <c r="H27" s="5">
        <f>2+VLOOKUP($B27,Course!$A$3:$D$21,3,FALSE)-E27</f>
        <v>-3</v>
      </c>
      <c r="I27" s="1">
        <v>7</v>
      </c>
      <c r="J27" s="5">
        <f t="shared" si="2"/>
        <v>5</v>
      </c>
      <c r="K27" s="5">
        <f>IF(I27-Course!$G20&gt;2,Course!$G20+2,I27)</f>
        <v>7</v>
      </c>
      <c r="L27" s="5"/>
      <c r="M27" s="5">
        <f>QUOTIENT($G$5,18)+IF(VLOOKUP($B27,Course!$E$3:$H$21,4,FALSE)&lt;=MOD($G$5,18),1,0)</f>
        <v>2</v>
      </c>
      <c r="N27" s="5"/>
      <c r="O27" s="5">
        <f>Course!C20</f>
        <v>5</v>
      </c>
      <c r="P27" s="5"/>
      <c r="Q27" s="2">
        <f t="shared" si="3"/>
        <v>2</v>
      </c>
      <c r="R27" s="5">
        <f>2+VLOOKUP($B27,Course!$E$3:$H$21,3,FALSE)-J27</f>
        <v>2</v>
      </c>
      <c r="S27" s="5"/>
      <c r="T27" s="5" t="str">
        <f>IF(OR(ISBLANK($D27),$D27&lt;=0),"",IF(Course!$C20=3,$D27,""))</f>
        <v/>
      </c>
      <c r="U27" s="5" t="str">
        <f>IF(OR(ISBLANK($I27),$I27&lt;=0),"",IF(Course!$C20=3,$I27,""))</f>
        <v/>
      </c>
      <c r="V27" s="5" t="str">
        <f>IF(OR(ISBLANK($D27),$D27&lt;=0),"",IF(Course!$C20=4,$D27,""))</f>
        <v/>
      </c>
      <c r="W27" s="5" t="str">
        <f>IF(OR(ISBLANK($I27),$I27&lt;=0),"",IF(Course!$C20=4,$I27,""))</f>
        <v/>
      </c>
      <c r="X27" s="5">
        <f>IF(OR(ISBLANK($D27),$D27&lt;=0),"",IF(Course!$C20=5,$D27,""))</f>
        <v>10</v>
      </c>
      <c r="Y27" s="5">
        <f>IF(OR(ISBLANK($I27),$I27&lt;=0),"",IF(Course!$C20=5,$I27,""))</f>
        <v>7</v>
      </c>
    </row>
    <row r="28" spans="2:25" x14ac:dyDescent="0.25">
      <c r="B28" s="2">
        <v>18</v>
      </c>
      <c r="C28" s="5">
        <f>QUOTIENT($G$5,18)+IF(VLOOKUP($B28,Course!$A$3:$D$21,4,FALSE)&lt;=MOD($G$5,18),1,0)</f>
        <v>2</v>
      </c>
      <c r="D28" s="1">
        <v>5</v>
      </c>
      <c r="E28" s="5">
        <f t="shared" si="0"/>
        <v>3</v>
      </c>
      <c r="F28" s="5">
        <f>IF(D28-Course!$C21&gt;2,Course!$C21+2,D28)</f>
        <v>5</v>
      </c>
      <c r="G28" s="2">
        <f t="shared" si="1"/>
        <v>2</v>
      </c>
      <c r="H28" s="5">
        <f>2+VLOOKUP($B28,Course!$A$3:$D$21,3,FALSE)-E28</f>
        <v>2</v>
      </c>
      <c r="I28" s="1">
        <v>5</v>
      </c>
      <c r="J28" s="5">
        <f t="shared" si="2"/>
        <v>3</v>
      </c>
      <c r="K28" s="5">
        <f>IF(I28-Course!$G21&gt;2,Course!$G21+2,I28)</f>
        <v>5</v>
      </c>
      <c r="L28" s="5"/>
      <c r="M28" s="5">
        <f>QUOTIENT($G$5,18)+IF(VLOOKUP($B28,Course!$E$3:$H$21,4,FALSE)&lt;=MOD($G$5,18),1,0)</f>
        <v>2</v>
      </c>
      <c r="N28" s="5"/>
      <c r="O28" s="5">
        <f>Course!C21</f>
        <v>3</v>
      </c>
      <c r="P28" s="5"/>
      <c r="Q28" s="2">
        <f t="shared" si="3"/>
        <v>2</v>
      </c>
      <c r="R28" s="5">
        <f>2+VLOOKUP($B28,Course!$E$3:$H$21,3,FALSE)-J28</f>
        <v>2</v>
      </c>
      <c r="S28" s="5"/>
      <c r="T28" s="5">
        <f>IF(OR(ISBLANK($D28),$D28&lt;=0),"",IF(Course!$C21=3,$D28,""))</f>
        <v>5</v>
      </c>
      <c r="U28" s="5">
        <f>IF(OR(ISBLANK($I28),$I28&lt;=0),"",IF(Course!$C21=3,$I28,""))</f>
        <v>5</v>
      </c>
      <c r="V28" s="5" t="str">
        <f>IF(OR(ISBLANK($D28),$D28&lt;=0),"",IF(Course!$C21=4,$D28,""))</f>
        <v/>
      </c>
      <c r="W28" s="5" t="str">
        <f>IF(OR(ISBLANK($I28),$I28&lt;=0),"",IF(Course!$C21=4,$I28,""))</f>
        <v/>
      </c>
      <c r="X28" s="5" t="str">
        <f>IF(OR(ISBLANK($D28),$D28&lt;=0),"",IF(Course!$C21=5,$D28,""))</f>
        <v/>
      </c>
      <c r="Y28" s="5" t="str">
        <f>IF(OR(ISBLANK($I28),$I28&lt;=0),"",IF(Course!$C21=5,$I28,""))</f>
        <v/>
      </c>
    </row>
    <row r="29" spans="2:25" x14ac:dyDescent="0.25">
      <c r="B29" s="28" t="s">
        <v>2</v>
      </c>
      <c r="C29" s="29"/>
      <c r="D29" s="29">
        <f>SUM(D11:D28)</f>
        <v>131</v>
      </c>
      <c r="E29" s="38">
        <f>SUM(E11:E28)</f>
        <v>96</v>
      </c>
      <c r="F29" s="38">
        <f>SUM(F11:F28)</f>
        <v>105</v>
      </c>
      <c r="G29" s="28">
        <f t="shared" ref="G29:R29" si="4">SUM(G11:G28)</f>
        <v>19</v>
      </c>
      <c r="H29" s="29">
        <f t="shared" si="4"/>
        <v>11</v>
      </c>
      <c r="I29" s="29">
        <f t="shared" si="4"/>
        <v>111</v>
      </c>
      <c r="J29" s="29">
        <f t="shared" si="4"/>
        <v>74</v>
      </c>
      <c r="K29" s="38">
        <f t="shared" si="4"/>
        <v>102</v>
      </c>
      <c r="L29" s="29"/>
      <c r="M29" s="29"/>
      <c r="N29" s="29"/>
      <c r="O29" s="29"/>
      <c r="P29" s="29"/>
      <c r="Q29" s="28">
        <f t="shared" si="4"/>
        <v>37</v>
      </c>
      <c r="R29" s="29">
        <f t="shared" si="4"/>
        <v>33</v>
      </c>
      <c r="S29" s="29"/>
      <c r="T29" s="5" t="str">
        <f>IF(OR(ISBLANK($D29),$D29&lt;=0),"",IF(Course!$C22=3,$D29,""))</f>
        <v/>
      </c>
      <c r="U29" s="5" t="str">
        <f>IF(OR(ISBLANK($I29),$I29&lt;=0),"",IF(Course!$C22=3,$I29,""))</f>
        <v/>
      </c>
      <c r="V29" s="5" t="str">
        <f>IF(OR(ISBLANK($D29),$D29&lt;=0),"",IF(Course!$C22=4,$D29,""))</f>
        <v/>
      </c>
      <c r="W29" s="5" t="str">
        <f>IF(OR(ISBLANK($I29),$I29&lt;=0),"",IF(Course!$C22=4,$I29,""))</f>
        <v/>
      </c>
      <c r="X29" s="5" t="str">
        <f>IF(OR(ISBLANK($D29),$D29&lt;=0),"",IF(Course!$C22=5,$D29,""))</f>
        <v/>
      </c>
      <c r="Y29" s="5" t="str">
        <f>IF(OR(ISBLANK($I29),$I29&lt;=0),"",IF(Course!$C22=5,$I29,""))</f>
        <v/>
      </c>
    </row>
    <row r="30" spans="2:25" x14ac:dyDescent="0.25">
      <c r="B30" s="25" t="s">
        <v>27</v>
      </c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7">
        <f>Q29+G29</f>
        <v>56</v>
      </c>
      <c r="R30" s="28">
        <f>R29+H29</f>
        <v>44</v>
      </c>
      <c r="S30" s="28">
        <f>Q30+R30/1000</f>
        <v>56.043999999999997</v>
      </c>
      <c r="T30" s="33"/>
      <c r="U30" s="33">
        <f>AVERAGE(T11:U29)</f>
        <v>4.875</v>
      </c>
      <c r="V30" s="33"/>
      <c r="W30" s="33">
        <f>AVERAGE(V11:W29)</f>
        <v>7</v>
      </c>
      <c r="X30" s="33"/>
      <c r="Y30" s="33">
        <f>AVERAGE(X11:Y29)</f>
        <v>8.1666666666666661</v>
      </c>
    </row>
    <row r="31" spans="2:25" hidden="1" x14ac:dyDescent="0.25"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7"/>
      <c r="R31" s="26"/>
      <c r="S31" s="26"/>
      <c r="T31" s="26"/>
      <c r="U31" s="26"/>
      <c r="V31" s="26"/>
      <c r="W31" s="26"/>
      <c r="X31" s="26"/>
      <c r="Y31" s="26"/>
    </row>
    <row r="32" spans="2:25" x14ac:dyDescent="0.25">
      <c r="B32" s="36" t="s">
        <v>49</v>
      </c>
      <c r="C32" s="36"/>
      <c r="D32" s="36"/>
      <c r="E32" s="36"/>
      <c r="F32" s="36"/>
      <c r="G32" s="36">
        <f>F29-Course!C25</f>
        <v>34</v>
      </c>
      <c r="H32" s="36"/>
      <c r="I32" s="36"/>
      <c r="J32" s="36"/>
      <c r="K32" s="36"/>
      <c r="L32" s="36"/>
      <c r="M32" s="36"/>
      <c r="N32" s="36"/>
      <c r="O32" s="36"/>
      <c r="P32" s="36"/>
      <c r="Q32" s="37">
        <f>K29-Course!G25</f>
        <v>31</v>
      </c>
      <c r="R32" s="26"/>
      <c r="S32" s="26"/>
      <c r="T32" s="26"/>
      <c r="U32" s="26"/>
      <c r="V32" s="26"/>
      <c r="W32" s="26"/>
      <c r="X32" s="26"/>
      <c r="Y32" s="26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90" verticalDpi="9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43">
    <tabColor theme="7" tint="0.59999389629810485"/>
  </sheetPr>
  <dimension ref="A1:Z33"/>
  <sheetViews>
    <sheetView topLeftCell="A13" zoomScaleNormal="100" workbookViewId="0">
      <selection activeCell="I33" sqref="I33"/>
    </sheetView>
  </sheetViews>
  <sheetFormatPr defaultColWidth="0" defaultRowHeight="15" customHeight="1" zeroHeight="1" x14ac:dyDescent="0.25"/>
  <cols>
    <col min="1" max="1" width="0.7109375" style="6" customWidth="1"/>
    <col min="2" max="2" width="9.140625" style="6" customWidth="1"/>
    <col min="3" max="3" width="9.28515625" style="5" hidden="1" customWidth="1"/>
    <col min="4" max="4" width="9.140625" style="6" customWidth="1"/>
    <col min="5" max="5" width="10.7109375" style="6" hidden="1" customWidth="1"/>
    <col min="6" max="6" width="9.140625" style="6" hidden="1" customWidth="1"/>
    <col min="7" max="7" width="10.7109375" style="6" customWidth="1"/>
    <col min="8" max="8" width="10.7109375" style="6" hidden="1" customWidth="1"/>
    <col min="9" max="9" width="9.140625" style="6" customWidth="1"/>
    <col min="10" max="14" width="10.7109375" style="6" hidden="1" customWidth="1"/>
    <col min="15" max="16" width="9.140625" style="6" hidden="1" customWidth="1"/>
    <col min="17" max="17" width="10.7109375" style="6" customWidth="1"/>
    <col min="18" max="25" width="10.7109375" style="6" hidden="1" customWidth="1"/>
    <col min="26" max="26" width="0.7109375" style="6" customWidth="1"/>
    <col min="27" max="16384" width="9.140625" style="6" hidden="1"/>
  </cols>
  <sheetData>
    <row r="1" spans="2:25" ht="3.75" customHeight="1" x14ac:dyDescent="0.25"/>
    <row r="2" spans="2:25" ht="23.25" x14ac:dyDescent="0.25">
      <c r="B2" s="132" t="str">
        <f ca="1">MID(CELL("filename",D4),FIND("]",CELL("filename",D4))+1,255)</f>
        <v>Paddy</v>
      </c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23"/>
      <c r="T2" s="34"/>
      <c r="U2" s="34"/>
      <c r="V2" s="34"/>
      <c r="W2" s="34"/>
      <c r="X2" s="34"/>
      <c r="Y2" s="34"/>
    </row>
    <row r="3" spans="2:25" x14ac:dyDescent="0.25">
      <c r="B3" s="135" t="s">
        <v>120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24"/>
      <c r="T3" s="35"/>
      <c r="U3" s="35"/>
      <c r="V3" s="35"/>
      <c r="W3" s="35"/>
      <c r="X3" s="35"/>
      <c r="Y3" s="35"/>
    </row>
    <row r="4" spans="2:25" x14ac:dyDescent="0.25"/>
    <row r="5" spans="2:25" x14ac:dyDescent="0.25">
      <c r="B5" s="136" t="s">
        <v>12</v>
      </c>
      <c r="C5" s="136"/>
      <c r="D5" s="136"/>
      <c r="E5" s="25"/>
      <c r="F5" s="26"/>
      <c r="G5" s="31">
        <v>34</v>
      </c>
    </row>
    <row r="6" spans="2:25" hidden="1" x14ac:dyDescent="0.25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2:25" x14ac:dyDescent="0.25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2:25" x14ac:dyDescent="0.25">
      <c r="B8" s="133" t="s">
        <v>23</v>
      </c>
      <c r="C8" s="137" t="s">
        <v>44</v>
      </c>
      <c r="D8" s="133" t="s">
        <v>24</v>
      </c>
      <c r="E8" s="133"/>
      <c r="F8" s="133"/>
      <c r="G8" s="133"/>
      <c r="H8" s="133"/>
      <c r="I8" s="133" t="s">
        <v>25</v>
      </c>
      <c r="J8" s="133"/>
      <c r="K8" s="133"/>
      <c r="L8" s="133"/>
      <c r="M8" s="133"/>
      <c r="N8" s="133"/>
      <c r="O8" s="133"/>
      <c r="P8" s="133"/>
      <c r="Q8" s="133"/>
      <c r="R8" s="133"/>
      <c r="S8" s="27"/>
      <c r="T8" s="133" t="s">
        <v>50</v>
      </c>
      <c r="U8" s="133"/>
      <c r="V8" s="133" t="s">
        <v>51</v>
      </c>
      <c r="W8" s="133"/>
      <c r="X8" s="133" t="s">
        <v>52</v>
      </c>
      <c r="Y8" s="133"/>
    </row>
    <row r="9" spans="2:25" x14ac:dyDescent="0.25">
      <c r="B9" s="133"/>
      <c r="C9" s="137"/>
      <c r="D9" s="138" t="s">
        <v>26</v>
      </c>
      <c r="E9" s="134" t="s">
        <v>13</v>
      </c>
      <c r="F9" s="134"/>
      <c r="G9" s="134"/>
      <c r="H9" s="134"/>
      <c r="I9" s="138" t="s">
        <v>26</v>
      </c>
      <c r="J9" s="134" t="s">
        <v>13</v>
      </c>
      <c r="K9" s="134"/>
      <c r="L9" s="134"/>
      <c r="M9" s="134"/>
      <c r="N9" s="134"/>
      <c r="O9" s="134"/>
      <c r="P9" s="134"/>
      <c r="Q9" s="134"/>
      <c r="R9" s="134"/>
      <c r="S9" s="28"/>
      <c r="T9" s="33" t="s">
        <v>24</v>
      </c>
      <c r="U9" s="33" t="s">
        <v>25</v>
      </c>
      <c r="V9" s="33" t="s">
        <v>24</v>
      </c>
      <c r="W9" s="33" t="s">
        <v>25</v>
      </c>
      <c r="X9" s="33" t="s">
        <v>24</v>
      </c>
      <c r="Y9" s="33" t="s">
        <v>25</v>
      </c>
    </row>
    <row r="10" spans="2:25" x14ac:dyDescent="0.25">
      <c r="B10" s="133"/>
      <c r="C10" s="137"/>
      <c r="D10" s="138"/>
      <c r="E10" s="29" t="s">
        <v>45</v>
      </c>
      <c r="F10" s="29" t="s">
        <v>111</v>
      </c>
      <c r="G10" s="29" t="s">
        <v>41</v>
      </c>
      <c r="H10" s="29" t="s">
        <v>40</v>
      </c>
      <c r="I10" s="138"/>
      <c r="J10" s="29" t="s">
        <v>45</v>
      </c>
      <c r="K10" s="29" t="s">
        <v>111</v>
      </c>
      <c r="L10" s="29"/>
      <c r="M10" s="29" t="s">
        <v>44</v>
      </c>
      <c r="N10" s="29"/>
      <c r="O10" s="29" t="s">
        <v>112</v>
      </c>
      <c r="P10" s="29"/>
      <c r="Q10" s="29" t="s">
        <v>41</v>
      </c>
      <c r="R10" s="29" t="s">
        <v>40</v>
      </c>
      <c r="S10" s="29"/>
      <c r="T10" s="38"/>
      <c r="U10" s="38"/>
      <c r="V10" s="38"/>
      <c r="W10" s="38"/>
      <c r="X10" s="38"/>
      <c r="Y10" s="38"/>
    </row>
    <row r="11" spans="2:25" x14ac:dyDescent="0.25">
      <c r="B11" s="2">
        <v>1</v>
      </c>
      <c r="C11" s="5">
        <f>QUOTIENT($G$5,18)+IF(VLOOKUP($B11,Course!$A$3:$D$21,4,FALSE)&lt;=MOD($G$5,18),1,0)</f>
        <v>2</v>
      </c>
      <c r="D11" s="1">
        <v>9</v>
      </c>
      <c r="E11" s="5">
        <f>IF(D11=10,10,D11-$C11)</f>
        <v>7</v>
      </c>
      <c r="F11" s="5">
        <f>IF(D11-Course!$C4&gt;2,Course!$C4+2,D11)</f>
        <v>6</v>
      </c>
      <c r="G11" s="2">
        <f>IF(H11&lt;0,0,H11)</f>
        <v>0</v>
      </c>
      <c r="H11" s="5">
        <f>2+VLOOKUP($B11,Course!$A$3:$D$21,3,FALSE)-E11</f>
        <v>-1</v>
      </c>
      <c r="I11" s="1">
        <v>10</v>
      </c>
      <c r="J11" s="5">
        <f>IF(I11=10,10,I11-$M11)</f>
        <v>10</v>
      </c>
      <c r="K11" s="5">
        <f>IF(I11-Course!$G4&gt;2,Course!$G4+2,I11)</f>
        <v>6</v>
      </c>
      <c r="L11" s="5"/>
      <c r="M11" s="5">
        <f>QUOTIENT($G$5,18)+IF(VLOOKUP($B11,Course!$E$3:$H$21,4,FALSE)&lt;=MOD($G$5,18),1,0)</f>
        <v>2</v>
      </c>
      <c r="N11" s="5"/>
      <c r="O11" s="5">
        <f>Course!C4</f>
        <v>4</v>
      </c>
      <c r="P11" s="5"/>
      <c r="Q11" s="2">
        <f>IF(R11&lt;0,0,R11)</f>
        <v>0</v>
      </c>
      <c r="R11" s="5">
        <f>2+VLOOKUP($B11,Course!$E$3:$H$21,3,FALSE)-J11</f>
        <v>-4</v>
      </c>
      <c r="S11" s="5"/>
      <c r="T11" s="5" t="str">
        <f>IF(OR(ISBLANK($D11),$D11&lt;=0),"",IF(Course!$C4=3,$D11,""))</f>
        <v/>
      </c>
      <c r="U11" s="5" t="str">
        <f>IF(OR(ISBLANK($I11),$I11&lt;=0),"",IF(Course!$C4=3,$I11,""))</f>
        <v/>
      </c>
      <c r="V11" s="5">
        <f>IF(OR(ISBLANK($D11),$D11&lt;=0),"",IF(Course!$C4=4,$D11,""))</f>
        <v>9</v>
      </c>
      <c r="W11" s="5">
        <f>IF(OR(ISBLANK($I11),$I11&lt;=0),"",IF(Course!$C4=4,$I11,""))</f>
        <v>10</v>
      </c>
      <c r="X11" s="5" t="str">
        <f>IF(OR(ISBLANK($D11),$D11&lt;=0),"",IF(Course!$C4=5,$D11,""))</f>
        <v/>
      </c>
      <c r="Y11" s="5" t="str">
        <f>IF(OR(ISBLANK($I11),$I11&lt;=0),"",IF(Course!$C4=5,$I11,""))</f>
        <v/>
      </c>
    </row>
    <row r="12" spans="2:25" x14ac:dyDescent="0.25">
      <c r="B12" s="2">
        <v>2</v>
      </c>
      <c r="C12" s="5">
        <f>QUOTIENT($G$5,18)+IF(VLOOKUP($B12,Course!$A$3:$D$21,4,FALSE)&lt;=MOD($G$5,18),1,0)</f>
        <v>2</v>
      </c>
      <c r="D12" s="1">
        <v>6</v>
      </c>
      <c r="E12" s="5">
        <f t="shared" ref="E12:E28" si="0">IF(D12=10,10,D12-$C12)</f>
        <v>4</v>
      </c>
      <c r="F12" s="5">
        <f>IF(D12-Course!$C5&gt;2,Course!$C5+2,D12)</f>
        <v>6</v>
      </c>
      <c r="G12" s="2">
        <f t="shared" ref="G12:G28" si="1">IF(H12&lt;0,0,H12)</f>
        <v>3</v>
      </c>
      <c r="H12" s="5">
        <f>2+VLOOKUP($B12,Course!$A$3:$D$21,3,FALSE)-E12</f>
        <v>3</v>
      </c>
      <c r="I12" s="1">
        <v>9</v>
      </c>
      <c r="J12" s="5">
        <f t="shared" ref="J12:J28" si="2">IF(I12=10,10,I12-$M12)</f>
        <v>7</v>
      </c>
      <c r="K12" s="5">
        <f>IF(I12-Course!$G5&gt;2,Course!$G5+2,I12)</f>
        <v>7</v>
      </c>
      <c r="L12" s="5"/>
      <c r="M12" s="5">
        <f>QUOTIENT($G$5,18)+IF(VLOOKUP($B12,Course!$E$3:$H$21,4,FALSE)&lt;=MOD($G$5,18),1,0)</f>
        <v>2</v>
      </c>
      <c r="N12" s="5"/>
      <c r="O12" s="5">
        <f>Course!C5</f>
        <v>5</v>
      </c>
      <c r="P12" s="5"/>
      <c r="Q12" s="2">
        <f t="shared" ref="Q12:Q28" si="3">IF(R12&lt;0,0,R12)</f>
        <v>0</v>
      </c>
      <c r="R12" s="5">
        <f>2+VLOOKUP($B12,Course!$E$3:$H$21,3,FALSE)-J12</f>
        <v>0</v>
      </c>
      <c r="S12" s="5"/>
      <c r="T12" s="5" t="str">
        <f>IF(OR(ISBLANK($D12),$D12&lt;=0),"",IF(Course!$C5=3,$D12,""))</f>
        <v/>
      </c>
      <c r="U12" s="5" t="str">
        <f>IF(OR(ISBLANK($I12),$I12&lt;=0),"",IF(Course!$C5=3,$I12,""))</f>
        <v/>
      </c>
      <c r="V12" s="5" t="str">
        <f>IF(OR(ISBLANK($D12),$D12&lt;=0),"",IF(Course!$C5=4,$D12,""))</f>
        <v/>
      </c>
      <c r="W12" s="5" t="str">
        <f>IF(OR(ISBLANK($I12),$I12&lt;=0),"",IF(Course!$C5=4,$I12,""))</f>
        <v/>
      </c>
      <c r="X12" s="5">
        <f>IF(OR(ISBLANK($D12),$D12&lt;=0),"",IF(Course!$C5=5,$D12,""))</f>
        <v>6</v>
      </c>
      <c r="Y12" s="5">
        <f>IF(OR(ISBLANK($I12),$I12&lt;=0),"",IF(Course!$C5=5,$I12,""))</f>
        <v>9</v>
      </c>
    </row>
    <row r="13" spans="2:25" x14ac:dyDescent="0.25">
      <c r="B13" s="2">
        <v>3</v>
      </c>
      <c r="C13" s="5">
        <f>QUOTIENT($G$5,18)+IF(VLOOKUP($B13,Course!$A$3:$D$21,4,FALSE)&lt;=MOD($G$5,18),1,0)</f>
        <v>2</v>
      </c>
      <c r="D13" s="1">
        <v>8</v>
      </c>
      <c r="E13" s="5">
        <f t="shared" si="0"/>
        <v>6</v>
      </c>
      <c r="F13" s="5">
        <f>IF(D13-Course!$C6&gt;2,Course!$C6+2,D13)</f>
        <v>6</v>
      </c>
      <c r="G13" s="2">
        <f t="shared" si="1"/>
        <v>0</v>
      </c>
      <c r="H13" s="5">
        <f>2+VLOOKUP($B13,Course!$A$3:$D$21,3,FALSE)-E13</f>
        <v>0</v>
      </c>
      <c r="I13" s="1">
        <v>10</v>
      </c>
      <c r="J13" s="5">
        <f t="shared" si="2"/>
        <v>10</v>
      </c>
      <c r="K13" s="5">
        <f>IF(I13-Course!$G6&gt;2,Course!$G6+2,I13)</f>
        <v>6</v>
      </c>
      <c r="L13" s="5"/>
      <c r="M13" s="5">
        <f>QUOTIENT($G$5,18)+IF(VLOOKUP($B13,Course!$E$3:$H$21,4,FALSE)&lt;=MOD($G$5,18),1,0)</f>
        <v>2</v>
      </c>
      <c r="N13" s="5"/>
      <c r="O13" s="5">
        <f>Course!C6</f>
        <v>4</v>
      </c>
      <c r="P13" s="5"/>
      <c r="Q13" s="2">
        <f t="shared" si="3"/>
        <v>0</v>
      </c>
      <c r="R13" s="5">
        <f>2+VLOOKUP($B13,Course!$E$3:$H$21,3,FALSE)-J13</f>
        <v>-4</v>
      </c>
      <c r="S13" s="5"/>
      <c r="T13" s="5" t="str">
        <f>IF(OR(ISBLANK($D13),$D13&lt;=0),"",IF(Course!$C6=3,$D13,""))</f>
        <v/>
      </c>
      <c r="U13" s="5" t="str">
        <f>IF(OR(ISBLANK($I13),$I13&lt;=0),"",IF(Course!$C6=3,$I13,""))</f>
        <v/>
      </c>
      <c r="V13" s="5">
        <f>IF(OR(ISBLANK($D13),$D13&lt;=0),"",IF(Course!$C6=4,$D13,""))</f>
        <v>8</v>
      </c>
      <c r="W13" s="5">
        <f>IF(OR(ISBLANK($I13),$I13&lt;=0),"",IF(Course!$C6=4,$I13,""))</f>
        <v>10</v>
      </c>
      <c r="X13" s="5" t="str">
        <f>IF(OR(ISBLANK($D13),$D13&lt;=0),"",IF(Course!$C6=5,$D13,""))</f>
        <v/>
      </c>
      <c r="Y13" s="5" t="str">
        <f>IF(OR(ISBLANK($I13),$I13&lt;=0),"",IF(Course!$C6=5,$I13,""))</f>
        <v/>
      </c>
    </row>
    <row r="14" spans="2:25" x14ac:dyDescent="0.25">
      <c r="B14" s="2">
        <v>4</v>
      </c>
      <c r="C14" s="5">
        <f>QUOTIENT($G$5,18)+IF(VLOOKUP($B14,Course!$A$3:$D$21,4,FALSE)&lt;=MOD($G$5,18),1,0)</f>
        <v>2</v>
      </c>
      <c r="D14" s="1">
        <v>4</v>
      </c>
      <c r="E14" s="5">
        <f t="shared" si="0"/>
        <v>2</v>
      </c>
      <c r="F14" s="5">
        <f>IF(D14-Course!$C7&gt;2,Course!$C7+2,D14)</f>
        <v>4</v>
      </c>
      <c r="G14" s="2">
        <f t="shared" si="1"/>
        <v>3</v>
      </c>
      <c r="H14" s="5">
        <f>2+VLOOKUP($B14,Course!$A$3:$D$21,3,FALSE)-E14</f>
        <v>3</v>
      </c>
      <c r="I14" s="1">
        <v>4</v>
      </c>
      <c r="J14" s="5">
        <f t="shared" si="2"/>
        <v>2</v>
      </c>
      <c r="K14" s="5">
        <f>IF(I14-Course!$G7&gt;2,Course!$G7+2,I14)</f>
        <v>4</v>
      </c>
      <c r="L14" s="5"/>
      <c r="M14" s="5">
        <f>QUOTIENT($G$5,18)+IF(VLOOKUP($B14,Course!$E$3:$H$21,4,FALSE)&lt;=MOD($G$5,18),1,0)</f>
        <v>2</v>
      </c>
      <c r="N14" s="5"/>
      <c r="O14" s="5">
        <f>Course!C7</f>
        <v>3</v>
      </c>
      <c r="P14" s="5"/>
      <c r="Q14" s="2">
        <f t="shared" si="3"/>
        <v>3</v>
      </c>
      <c r="R14" s="5">
        <f>2+VLOOKUP($B14,Course!$E$3:$H$21,3,FALSE)-J14</f>
        <v>3</v>
      </c>
      <c r="S14" s="5"/>
      <c r="T14" s="5">
        <f>IF(OR(ISBLANK($D14),$D14&lt;=0),"",IF(Course!$C7=3,$D14,""))</f>
        <v>4</v>
      </c>
      <c r="U14" s="5">
        <f>IF(OR(ISBLANK($I14),$I14&lt;=0),"",IF(Course!$C7=3,$I14,""))</f>
        <v>4</v>
      </c>
      <c r="V14" s="5" t="str">
        <f>IF(OR(ISBLANK($D14),$D14&lt;=0),"",IF(Course!$C7=4,$D14,""))</f>
        <v/>
      </c>
      <c r="W14" s="5" t="str">
        <f>IF(OR(ISBLANK($I14),$I14&lt;=0),"",IF(Course!$C7=4,$I14,""))</f>
        <v/>
      </c>
      <c r="X14" s="5" t="str">
        <f>IF(OR(ISBLANK($D14),$D14&lt;=0),"",IF(Course!$C7=5,$D14,""))</f>
        <v/>
      </c>
      <c r="Y14" s="5" t="str">
        <f>IF(OR(ISBLANK($I14),$I14&lt;=0),"",IF(Course!$C7=5,$I14,""))</f>
        <v/>
      </c>
    </row>
    <row r="15" spans="2:25" x14ac:dyDescent="0.25">
      <c r="B15" s="2">
        <v>5</v>
      </c>
      <c r="C15" s="5">
        <f>QUOTIENT($G$5,18)+IF(VLOOKUP($B15,Course!$A$3:$D$21,4,FALSE)&lt;=MOD($G$5,18),1,0)</f>
        <v>1</v>
      </c>
      <c r="D15" s="1">
        <v>7</v>
      </c>
      <c r="E15" s="5">
        <f t="shared" si="0"/>
        <v>6</v>
      </c>
      <c r="F15" s="5">
        <f>IF(D15-Course!$C8&gt;2,Course!$C8+2,D15)</f>
        <v>6</v>
      </c>
      <c r="G15" s="2">
        <f t="shared" si="1"/>
        <v>0</v>
      </c>
      <c r="H15" s="5">
        <f>2+VLOOKUP($B15,Course!$A$3:$D$21,3,FALSE)-E15</f>
        <v>0</v>
      </c>
      <c r="I15" s="1">
        <v>6</v>
      </c>
      <c r="J15" s="5">
        <f t="shared" si="2"/>
        <v>5</v>
      </c>
      <c r="K15" s="5">
        <f>IF(I15-Course!$G8&gt;2,Course!$G8+2,I15)</f>
        <v>6</v>
      </c>
      <c r="L15" s="5"/>
      <c r="M15" s="5">
        <f>QUOTIENT($G$5,18)+IF(VLOOKUP($B15,Course!$E$3:$H$21,4,FALSE)&lt;=MOD($G$5,18),1,0)</f>
        <v>1</v>
      </c>
      <c r="N15" s="5"/>
      <c r="O15" s="5">
        <f>Course!C8</f>
        <v>4</v>
      </c>
      <c r="P15" s="5"/>
      <c r="Q15" s="2">
        <f t="shared" si="3"/>
        <v>1</v>
      </c>
      <c r="R15" s="5">
        <f>2+VLOOKUP($B15,Course!$E$3:$H$21,3,FALSE)-J15</f>
        <v>1</v>
      </c>
      <c r="S15" s="5"/>
      <c r="T15" s="5" t="str">
        <f>IF(OR(ISBLANK($D15),$D15&lt;=0),"",IF(Course!$C8=3,$D15,""))</f>
        <v/>
      </c>
      <c r="U15" s="5" t="str">
        <f>IF(OR(ISBLANK($I15),$I15&lt;=0),"",IF(Course!$C8=3,$I15,""))</f>
        <v/>
      </c>
      <c r="V15" s="5">
        <f>IF(OR(ISBLANK($D15),$D15&lt;=0),"",IF(Course!$C8=4,$D15,""))</f>
        <v>7</v>
      </c>
      <c r="W15" s="5">
        <f>IF(OR(ISBLANK($I15),$I15&lt;=0),"",IF(Course!$C8=4,$I15,""))</f>
        <v>6</v>
      </c>
      <c r="X15" s="5" t="str">
        <f>IF(OR(ISBLANK($D15),$D15&lt;=0),"",IF(Course!$C8=5,$D15,""))</f>
        <v/>
      </c>
      <c r="Y15" s="5" t="str">
        <f>IF(OR(ISBLANK($I15),$I15&lt;=0),"",IF(Course!$C8=5,$I15,""))</f>
        <v/>
      </c>
    </row>
    <row r="16" spans="2:25" x14ac:dyDescent="0.25">
      <c r="B16" s="2">
        <v>6</v>
      </c>
      <c r="C16" s="5">
        <f>QUOTIENT($G$5,18)+IF(VLOOKUP($B16,Course!$A$3:$D$21,4,FALSE)&lt;=MOD($G$5,18),1,0)</f>
        <v>2</v>
      </c>
      <c r="D16" s="1">
        <v>6</v>
      </c>
      <c r="E16" s="5">
        <f t="shared" si="0"/>
        <v>4</v>
      </c>
      <c r="F16" s="5">
        <f>IF(D16-Course!$C9&gt;2,Course!$C9+2,D16)</f>
        <v>6</v>
      </c>
      <c r="G16" s="2">
        <f t="shared" si="1"/>
        <v>2</v>
      </c>
      <c r="H16" s="5">
        <f>2+VLOOKUP($B16,Course!$A$3:$D$21,3,FALSE)-E16</f>
        <v>2</v>
      </c>
      <c r="I16" s="1">
        <v>10</v>
      </c>
      <c r="J16" s="5">
        <f t="shared" si="2"/>
        <v>10</v>
      </c>
      <c r="K16" s="5">
        <f>IF(I16-Course!$G9&gt;2,Course!$G9+2,I16)</f>
        <v>6</v>
      </c>
      <c r="L16" s="5"/>
      <c r="M16" s="5">
        <f>QUOTIENT($G$5,18)+IF(VLOOKUP($B16,Course!$E$3:$H$21,4,FALSE)&lt;=MOD($G$5,18),1,0)</f>
        <v>2</v>
      </c>
      <c r="N16" s="5"/>
      <c r="O16" s="5">
        <f>Course!C9</f>
        <v>4</v>
      </c>
      <c r="P16" s="5"/>
      <c r="Q16" s="2">
        <f t="shared" si="3"/>
        <v>0</v>
      </c>
      <c r="R16" s="5">
        <f>2+VLOOKUP($B16,Course!$E$3:$H$21,3,FALSE)-J16</f>
        <v>-4</v>
      </c>
      <c r="S16" s="5"/>
      <c r="T16" s="5" t="str">
        <f>IF(OR(ISBLANK($D16),$D16&lt;=0),"",IF(Course!$C9=3,$D16,""))</f>
        <v/>
      </c>
      <c r="U16" s="5" t="str">
        <f>IF(OR(ISBLANK($I16),$I16&lt;=0),"",IF(Course!$C9=3,$I16,""))</f>
        <v/>
      </c>
      <c r="V16" s="5">
        <f>IF(OR(ISBLANK($D16),$D16&lt;=0),"",IF(Course!$C9=4,$D16,""))</f>
        <v>6</v>
      </c>
      <c r="W16" s="5">
        <f>IF(OR(ISBLANK($I16),$I16&lt;=0),"",IF(Course!$C9=4,$I16,""))</f>
        <v>10</v>
      </c>
      <c r="X16" s="5" t="str">
        <f>IF(OR(ISBLANK($D16),$D16&lt;=0),"",IF(Course!$C9=5,$D16,""))</f>
        <v/>
      </c>
      <c r="Y16" s="5" t="str">
        <f>IF(OR(ISBLANK($I16),$I16&lt;=0),"",IF(Course!$C9=5,$I16,""))</f>
        <v/>
      </c>
    </row>
    <row r="17" spans="2:25" x14ac:dyDescent="0.25">
      <c r="B17" s="2">
        <v>7</v>
      </c>
      <c r="C17" s="5">
        <f>QUOTIENT($G$5,18)+IF(VLOOKUP($B17,Course!$A$3:$D$21,4,FALSE)&lt;=MOD($G$5,18),1,0)</f>
        <v>2</v>
      </c>
      <c r="D17" s="1">
        <v>10</v>
      </c>
      <c r="E17" s="5">
        <f t="shared" si="0"/>
        <v>10</v>
      </c>
      <c r="F17" s="5">
        <f>IF(D17-Course!$C10&gt;2,Course!$C10+2,D17)</f>
        <v>6</v>
      </c>
      <c r="G17" s="2">
        <f t="shared" si="1"/>
        <v>0</v>
      </c>
      <c r="H17" s="5">
        <f>2+VLOOKUP($B17,Course!$A$3:$D$21,3,FALSE)-E17</f>
        <v>-4</v>
      </c>
      <c r="I17" s="1">
        <v>8</v>
      </c>
      <c r="J17" s="5">
        <f t="shared" si="2"/>
        <v>6</v>
      </c>
      <c r="K17" s="5">
        <f>IF(I17-Course!$G10&gt;2,Course!$G10+2,I17)</f>
        <v>6</v>
      </c>
      <c r="L17" s="5"/>
      <c r="M17" s="5">
        <f>QUOTIENT($G$5,18)+IF(VLOOKUP($B17,Course!$E$3:$H$21,4,FALSE)&lt;=MOD($G$5,18),1,0)</f>
        <v>2</v>
      </c>
      <c r="N17" s="5"/>
      <c r="O17" s="5">
        <f>Course!C10</f>
        <v>4</v>
      </c>
      <c r="P17" s="5"/>
      <c r="Q17" s="2">
        <f t="shared" si="3"/>
        <v>0</v>
      </c>
      <c r="R17" s="5">
        <f>2+VLOOKUP($B17,Course!$E$3:$H$21,3,FALSE)-J17</f>
        <v>0</v>
      </c>
      <c r="S17" s="5"/>
      <c r="T17" s="5" t="str">
        <f>IF(OR(ISBLANK($D17),$D17&lt;=0),"",IF(Course!$C10=3,$D17,""))</f>
        <v/>
      </c>
      <c r="U17" s="5" t="str">
        <f>IF(OR(ISBLANK($I17),$I17&lt;=0),"",IF(Course!$C10=3,$I17,""))</f>
        <v/>
      </c>
      <c r="V17" s="5">
        <f>IF(OR(ISBLANK($D17),$D17&lt;=0),"",IF(Course!$C10=4,$D17,""))</f>
        <v>10</v>
      </c>
      <c r="W17" s="5">
        <f>IF(OR(ISBLANK($I17),$I17&lt;=0),"",IF(Course!$C10=4,$I17,""))</f>
        <v>8</v>
      </c>
      <c r="X17" s="5" t="str">
        <f>IF(OR(ISBLANK($D17),$D17&lt;=0),"",IF(Course!$C10=5,$D17,""))</f>
        <v/>
      </c>
      <c r="Y17" s="5" t="str">
        <f>IF(OR(ISBLANK($I17),$I17&lt;=0),"",IF(Course!$C10=5,$I17,""))</f>
        <v/>
      </c>
    </row>
    <row r="18" spans="2:25" x14ac:dyDescent="0.25">
      <c r="B18" s="2">
        <v>8</v>
      </c>
      <c r="C18" s="5">
        <f>QUOTIENT($G$5,18)+IF(VLOOKUP($B18,Course!$A$3:$D$21,4,FALSE)&lt;=MOD($G$5,18),1,0)</f>
        <v>2</v>
      </c>
      <c r="D18" s="1">
        <v>7</v>
      </c>
      <c r="E18" s="5">
        <f t="shared" si="0"/>
        <v>5</v>
      </c>
      <c r="F18" s="5">
        <f>IF(D18-Course!$C11&gt;2,Course!$C11+2,D18)</f>
        <v>6</v>
      </c>
      <c r="G18" s="2">
        <f t="shared" si="1"/>
        <v>1</v>
      </c>
      <c r="H18" s="5">
        <f>2+VLOOKUP($B18,Course!$A$3:$D$21,3,FALSE)-E18</f>
        <v>1</v>
      </c>
      <c r="I18" s="1">
        <v>5</v>
      </c>
      <c r="J18" s="5">
        <f t="shared" si="2"/>
        <v>3</v>
      </c>
      <c r="K18" s="5">
        <f>IF(I18-Course!$G11&gt;2,Course!$G11+2,I18)</f>
        <v>5</v>
      </c>
      <c r="L18" s="5"/>
      <c r="M18" s="5">
        <f>QUOTIENT($G$5,18)+IF(VLOOKUP($B18,Course!$E$3:$H$21,4,FALSE)&lt;=MOD($G$5,18),1,0)</f>
        <v>2</v>
      </c>
      <c r="N18" s="5"/>
      <c r="O18" s="5">
        <f>Course!C11</f>
        <v>4</v>
      </c>
      <c r="P18" s="5"/>
      <c r="Q18" s="2">
        <f t="shared" si="3"/>
        <v>3</v>
      </c>
      <c r="R18" s="5">
        <f>2+VLOOKUP($B18,Course!$E$3:$H$21,3,FALSE)-J18</f>
        <v>3</v>
      </c>
      <c r="S18" s="5"/>
      <c r="T18" s="5" t="str">
        <f>IF(OR(ISBLANK($D18),$D18&lt;=0),"",IF(Course!$C11=3,$D18,""))</f>
        <v/>
      </c>
      <c r="U18" s="5" t="str">
        <f>IF(OR(ISBLANK($I18),$I18&lt;=0),"",IF(Course!$C11=3,$I18,""))</f>
        <v/>
      </c>
      <c r="V18" s="5">
        <f>IF(OR(ISBLANK($D18),$D18&lt;=0),"",IF(Course!$C11=4,$D18,""))</f>
        <v>7</v>
      </c>
      <c r="W18" s="5">
        <f>IF(OR(ISBLANK($I18),$I18&lt;=0),"",IF(Course!$C11=4,$I18,""))</f>
        <v>5</v>
      </c>
      <c r="X18" s="5" t="str">
        <f>IF(OR(ISBLANK($D18),$D18&lt;=0),"",IF(Course!$C11=5,$D18,""))</f>
        <v/>
      </c>
      <c r="Y18" s="5" t="str">
        <f>IF(OR(ISBLANK($I18),$I18&lt;=0),"",IF(Course!$C11=5,$I18,""))</f>
        <v/>
      </c>
    </row>
    <row r="19" spans="2:25" x14ac:dyDescent="0.25">
      <c r="B19" s="2">
        <v>9</v>
      </c>
      <c r="C19" s="5">
        <f>QUOTIENT($G$5,18)+IF(VLOOKUP($B19,Course!$A$3:$D$21,4,FALSE)&lt;=MOD($G$5,18),1,0)</f>
        <v>2</v>
      </c>
      <c r="D19" s="1">
        <v>6</v>
      </c>
      <c r="E19" s="5">
        <f t="shared" si="0"/>
        <v>4</v>
      </c>
      <c r="F19" s="5">
        <f>IF(D19-Course!$C12&gt;2,Course!$C12+2,D19)</f>
        <v>5</v>
      </c>
      <c r="G19" s="2">
        <f t="shared" si="1"/>
        <v>1</v>
      </c>
      <c r="H19" s="5">
        <f>2+VLOOKUP($B19,Course!$A$3:$D$21,3,FALSE)-E19</f>
        <v>1</v>
      </c>
      <c r="I19" s="1">
        <v>8</v>
      </c>
      <c r="J19" s="5">
        <f t="shared" si="2"/>
        <v>6</v>
      </c>
      <c r="K19" s="5">
        <f>IF(I19-Course!$G12&gt;2,Course!$G12+2,I19)</f>
        <v>5</v>
      </c>
      <c r="L19" s="5"/>
      <c r="M19" s="5">
        <f>QUOTIENT($G$5,18)+IF(VLOOKUP($B19,Course!$E$3:$H$21,4,FALSE)&lt;=MOD($G$5,18),1,0)</f>
        <v>2</v>
      </c>
      <c r="N19" s="5"/>
      <c r="O19" s="5">
        <f>Course!C12</f>
        <v>3</v>
      </c>
      <c r="P19" s="5"/>
      <c r="Q19" s="2">
        <f t="shared" si="3"/>
        <v>0</v>
      </c>
      <c r="R19" s="5">
        <f>2+VLOOKUP($B19,Course!$E$3:$H$21,3,FALSE)-J19</f>
        <v>-1</v>
      </c>
      <c r="S19" s="5"/>
      <c r="T19" s="5">
        <f>IF(OR(ISBLANK($D19),$D19&lt;=0),"",IF(Course!$C12=3,$D19,""))</f>
        <v>6</v>
      </c>
      <c r="U19" s="5">
        <f>IF(OR(ISBLANK($I19),$I19&lt;=0),"",IF(Course!$C12=3,$I19,""))</f>
        <v>8</v>
      </c>
      <c r="V19" s="5" t="str">
        <f>IF(OR(ISBLANK($D19),$D19&lt;=0),"",IF(Course!$C12=4,$D19,""))</f>
        <v/>
      </c>
      <c r="W19" s="5" t="str">
        <f>IF(OR(ISBLANK($I19),$I19&lt;=0),"",IF(Course!$C12=4,$I19,""))</f>
        <v/>
      </c>
      <c r="X19" s="5" t="str">
        <f>IF(OR(ISBLANK($D19),$D19&lt;=0),"",IF(Course!$C12=5,$D19,""))</f>
        <v/>
      </c>
      <c r="Y19" s="5" t="str">
        <f>IF(OR(ISBLANK($I19),$I19&lt;=0),"",IF(Course!$C12=5,$I19,""))</f>
        <v/>
      </c>
    </row>
    <row r="20" spans="2:25" x14ac:dyDescent="0.25">
      <c r="B20" s="2">
        <v>10</v>
      </c>
      <c r="C20" s="5">
        <f>QUOTIENT($G$5,18)+IF(VLOOKUP($B20,Course!$A$3:$D$21,4,FALSE)&lt;=MOD($G$5,18),1,0)</f>
        <v>2</v>
      </c>
      <c r="D20" s="1">
        <v>7</v>
      </c>
      <c r="E20" s="5">
        <f t="shared" si="0"/>
        <v>5</v>
      </c>
      <c r="F20" s="5">
        <f>IF(D20-Course!$C13&gt;2,Course!$C13+2,D20)</f>
        <v>6</v>
      </c>
      <c r="G20" s="2">
        <f t="shared" si="1"/>
        <v>1</v>
      </c>
      <c r="H20" s="5">
        <f>2+VLOOKUP($B20,Course!$A$3:$D$21,3,FALSE)-E20</f>
        <v>1</v>
      </c>
      <c r="I20" s="1">
        <v>9</v>
      </c>
      <c r="J20" s="5">
        <f t="shared" si="2"/>
        <v>7</v>
      </c>
      <c r="K20" s="5">
        <f>IF(I20-Course!$G13&gt;2,Course!$G13+2,I20)</f>
        <v>6</v>
      </c>
      <c r="L20" s="5"/>
      <c r="M20" s="5">
        <f>QUOTIENT($G$5,18)+IF(VLOOKUP($B20,Course!$E$3:$H$21,4,FALSE)&lt;=MOD($G$5,18),1,0)</f>
        <v>2</v>
      </c>
      <c r="N20" s="5"/>
      <c r="O20" s="5">
        <f>Course!C13</f>
        <v>4</v>
      </c>
      <c r="P20" s="5"/>
      <c r="Q20" s="2">
        <f t="shared" si="3"/>
        <v>0</v>
      </c>
      <c r="R20" s="5">
        <f>2+VLOOKUP($B20,Course!$E$3:$H$21,3,FALSE)-J20</f>
        <v>-1</v>
      </c>
      <c r="S20" s="5"/>
      <c r="T20" s="5" t="str">
        <f>IF(OR(ISBLANK($D20),$D20&lt;=0),"",IF(Course!$C13=3,$D20,""))</f>
        <v/>
      </c>
      <c r="U20" s="5" t="str">
        <f>IF(OR(ISBLANK($I20),$I20&lt;=0),"",IF(Course!$C13=3,$I20,""))</f>
        <v/>
      </c>
      <c r="V20" s="5">
        <f>IF(OR(ISBLANK($D20),$D20&lt;=0),"",IF(Course!$C13=4,$D20,""))</f>
        <v>7</v>
      </c>
      <c r="W20" s="5">
        <f>IF(OR(ISBLANK($I20),$I20&lt;=0),"",IF(Course!$C13=4,$I20,""))</f>
        <v>9</v>
      </c>
      <c r="X20" s="5" t="str">
        <f>IF(OR(ISBLANK($D20),$D20&lt;=0),"",IF(Course!$C13=5,$D20,""))</f>
        <v/>
      </c>
      <c r="Y20" s="5" t="str">
        <f>IF(OR(ISBLANK($I20),$I20&lt;=0),"",IF(Course!$C13=5,$I20,""))</f>
        <v/>
      </c>
    </row>
    <row r="21" spans="2:25" x14ac:dyDescent="0.25">
      <c r="B21" s="2">
        <v>11</v>
      </c>
      <c r="C21" s="5">
        <f>QUOTIENT($G$5,18)+IF(VLOOKUP($B21,Course!$A$3:$D$21,4,FALSE)&lt;=MOD($G$5,18),1,0)</f>
        <v>2</v>
      </c>
      <c r="D21" s="1">
        <v>7</v>
      </c>
      <c r="E21" s="5">
        <f t="shared" si="0"/>
        <v>5</v>
      </c>
      <c r="F21" s="5">
        <f>IF(D21-Course!$C14&gt;2,Course!$C14+2,D21)</f>
        <v>6</v>
      </c>
      <c r="G21" s="2">
        <f t="shared" si="1"/>
        <v>1</v>
      </c>
      <c r="H21" s="5">
        <f>2+VLOOKUP($B21,Course!$A$3:$D$21,3,FALSE)-E21</f>
        <v>1</v>
      </c>
      <c r="I21" s="1">
        <v>8</v>
      </c>
      <c r="J21" s="5">
        <f t="shared" si="2"/>
        <v>6</v>
      </c>
      <c r="K21" s="5">
        <f>IF(I21-Course!$G14&gt;2,Course!$G14+2,I21)</f>
        <v>6</v>
      </c>
      <c r="L21" s="5"/>
      <c r="M21" s="5">
        <f>QUOTIENT($G$5,18)+IF(VLOOKUP($B21,Course!$E$3:$H$21,4,FALSE)&lt;=MOD($G$5,18),1,0)</f>
        <v>2</v>
      </c>
      <c r="N21" s="5"/>
      <c r="O21" s="5">
        <f>Course!C14</f>
        <v>4</v>
      </c>
      <c r="P21" s="5"/>
      <c r="Q21" s="2">
        <f t="shared" si="3"/>
        <v>0</v>
      </c>
      <c r="R21" s="5">
        <f>2+VLOOKUP($B21,Course!$E$3:$H$21,3,FALSE)-J21</f>
        <v>0</v>
      </c>
      <c r="S21" s="5"/>
      <c r="T21" s="5" t="str">
        <f>IF(OR(ISBLANK($D21),$D21&lt;=0),"",IF(Course!$C14=3,$D21,""))</f>
        <v/>
      </c>
      <c r="U21" s="5" t="str">
        <f>IF(OR(ISBLANK($I21),$I21&lt;=0),"",IF(Course!$C14=3,$I21,""))</f>
        <v/>
      </c>
      <c r="V21" s="5">
        <f>IF(OR(ISBLANK($D21),$D21&lt;=0),"",IF(Course!$C14=4,$D21,""))</f>
        <v>7</v>
      </c>
      <c r="W21" s="5">
        <f>IF(OR(ISBLANK($I21),$I21&lt;=0),"",IF(Course!$C14=4,$I21,""))</f>
        <v>8</v>
      </c>
      <c r="X21" s="5" t="str">
        <f>IF(OR(ISBLANK($D21),$D21&lt;=0),"",IF(Course!$C14=5,$D21,""))</f>
        <v/>
      </c>
      <c r="Y21" s="5" t="str">
        <f>IF(OR(ISBLANK($I21),$I21&lt;=0),"",IF(Course!$C14=5,$I21,""))</f>
        <v/>
      </c>
    </row>
    <row r="22" spans="2:25" x14ac:dyDescent="0.25">
      <c r="B22" s="2">
        <v>12</v>
      </c>
      <c r="C22" s="5">
        <f>QUOTIENT($G$5,18)+IF(VLOOKUP($B22,Course!$A$3:$D$21,4,FALSE)&lt;=MOD($G$5,18),1,0)</f>
        <v>2</v>
      </c>
      <c r="D22" s="1">
        <v>8</v>
      </c>
      <c r="E22" s="5">
        <f t="shared" si="0"/>
        <v>6</v>
      </c>
      <c r="F22" s="5">
        <f>IF(D22-Course!$C15&gt;2,Course!$C15+2,D22)</f>
        <v>6</v>
      </c>
      <c r="G22" s="2">
        <f t="shared" si="1"/>
        <v>0</v>
      </c>
      <c r="H22" s="5">
        <f>2+VLOOKUP($B22,Course!$A$3:$D$21,3,FALSE)-E22</f>
        <v>0</v>
      </c>
      <c r="I22" s="1">
        <v>9</v>
      </c>
      <c r="J22" s="5">
        <f t="shared" si="2"/>
        <v>7</v>
      </c>
      <c r="K22" s="5">
        <f>IF(I22-Course!$G15&gt;2,Course!$G15+2,I22)</f>
        <v>6</v>
      </c>
      <c r="L22" s="5"/>
      <c r="M22" s="5">
        <f>QUOTIENT($G$5,18)+IF(VLOOKUP($B22,Course!$E$3:$H$21,4,FALSE)&lt;=MOD($G$5,18),1,0)</f>
        <v>2</v>
      </c>
      <c r="N22" s="5"/>
      <c r="O22" s="5">
        <f>Course!C15</f>
        <v>4</v>
      </c>
      <c r="P22" s="5"/>
      <c r="Q22" s="2">
        <f t="shared" si="3"/>
        <v>0</v>
      </c>
      <c r="R22" s="5">
        <f>2+VLOOKUP($B22,Course!$E$3:$H$21,3,FALSE)-J22</f>
        <v>-1</v>
      </c>
      <c r="S22" s="5"/>
      <c r="T22" s="5" t="str">
        <f>IF(OR(ISBLANK($D22),$D22&lt;=0),"",IF(Course!$C15=3,$D22,""))</f>
        <v/>
      </c>
      <c r="U22" s="5" t="str">
        <f>IF(OR(ISBLANK($I22),$I22&lt;=0),"",IF(Course!$C15=3,$I22,""))</f>
        <v/>
      </c>
      <c r="V22" s="5">
        <f>IF(OR(ISBLANK($D22),$D22&lt;=0),"",IF(Course!$C15=4,$D22,""))</f>
        <v>8</v>
      </c>
      <c r="W22" s="5">
        <f>IF(OR(ISBLANK($I22),$I22&lt;=0),"",IF(Course!$C15=4,$I22,""))</f>
        <v>9</v>
      </c>
      <c r="X22" s="5" t="str">
        <f>IF(OR(ISBLANK($D22),$D22&lt;=0),"",IF(Course!$C15=5,$D22,""))</f>
        <v/>
      </c>
      <c r="Y22" s="5" t="str">
        <f>IF(OR(ISBLANK($I22),$I22&lt;=0),"",IF(Course!$C15=5,$I22,""))</f>
        <v/>
      </c>
    </row>
    <row r="23" spans="2:25" x14ac:dyDescent="0.25">
      <c r="B23" s="2">
        <v>13</v>
      </c>
      <c r="C23" s="5">
        <f>QUOTIENT($G$5,18)+IF(VLOOKUP($B23,Course!$A$3:$D$21,4,FALSE)&lt;=MOD($G$5,18),1,0)</f>
        <v>2</v>
      </c>
      <c r="D23" s="1">
        <v>8</v>
      </c>
      <c r="E23" s="5">
        <f t="shared" si="0"/>
        <v>6</v>
      </c>
      <c r="F23" s="5">
        <f>IF(D23-Course!$C16&gt;2,Course!$C16+2,D23)</f>
        <v>6</v>
      </c>
      <c r="G23" s="2">
        <f t="shared" si="1"/>
        <v>0</v>
      </c>
      <c r="H23" s="5">
        <f>2+VLOOKUP($B23,Course!$A$3:$D$21,3,FALSE)-E23</f>
        <v>0</v>
      </c>
      <c r="I23" s="1">
        <v>6</v>
      </c>
      <c r="J23" s="5">
        <f t="shared" si="2"/>
        <v>4</v>
      </c>
      <c r="K23" s="5">
        <f>IF(I23-Course!$G16&gt;2,Course!$G16+2,I23)</f>
        <v>6</v>
      </c>
      <c r="L23" s="5"/>
      <c r="M23" s="5">
        <f>QUOTIENT($G$5,18)+IF(VLOOKUP($B23,Course!$E$3:$H$21,4,FALSE)&lt;=MOD($G$5,18),1,0)</f>
        <v>2</v>
      </c>
      <c r="N23" s="5"/>
      <c r="O23" s="5">
        <f>Course!C16</f>
        <v>4</v>
      </c>
      <c r="P23" s="5"/>
      <c r="Q23" s="2">
        <f t="shared" si="3"/>
        <v>2</v>
      </c>
      <c r="R23" s="5">
        <f>2+VLOOKUP($B23,Course!$E$3:$H$21,3,FALSE)-J23</f>
        <v>2</v>
      </c>
      <c r="S23" s="5"/>
      <c r="T23" s="5" t="str">
        <f>IF(OR(ISBLANK($D23),$D23&lt;=0),"",IF(Course!$C16=3,$D23,""))</f>
        <v/>
      </c>
      <c r="U23" s="5" t="str">
        <f>IF(OR(ISBLANK($I23),$I23&lt;=0),"",IF(Course!$C16=3,$I23,""))</f>
        <v/>
      </c>
      <c r="V23" s="5">
        <f>IF(OR(ISBLANK($D23),$D23&lt;=0),"",IF(Course!$C16=4,$D23,""))</f>
        <v>8</v>
      </c>
      <c r="W23" s="5">
        <f>IF(OR(ISBLANK($I23),$I23&lt;=0),"",IF(Course!$C16=4,$I23,""))</f>
        <v>6</v>
      </c>
      <c r="X23" s="5" t="str">
        <f>IF(OR(ISBLANK($D23),$D23&lt;=0),"",IF(Course!$C16=5,$D23,""))</f>
        <v/>
      </c>
      <c r="Y23" s="5" t="str">
        <f>IF(OR(ISBLANK($I23),$I23&lt;=0),"",IF(Course!$C16=5,$I23,""))</f>
        <v/>
      </c>
    </row>
    <row r="24" spans="2:25" x14ac:dyDescent="0.25">
      <c r="B24" s="2">
        <v>14</v>
      </c>
      <c r="C24" s="5">
        <f>QUOTIENT($G$5,18)+IF(VLOOKUP($B24,Course!$A$3:$D$21,4,FALSE)&lt;=MOD($G$5,18),1,0)</f>
        <v>1</v>
      </c>
      <c r="D24" s="1">
        <v>5</v>
      </c>
      <c r="E24" s="5">
        <f t="shared" si="0"/>
        <v>4</v>
      </c>
      <c r="F24" s="5">
        <f>IF(D24-Course!$C17&gt;2,Course!$C17+2,D24)</f>
        <v>5</v>
      </c>
      <c r="G24" s="2">
        <f t="shared" si="1"/>
        <v>1</v>
      </c>
      <c r="H24" s="5">
        <f>2+VLOOKUP($B24,Course!$A$3:$D$21,3,FALSE)-E24</f>
        <v>1</v>
      </c>
      <c r="I24" s="1">
        <v>4</v>
      </c>
      <c r="J24" s="5">
        <f t="shared" si="2"/>
        <v>3</v>
      </c>
      <c r="K24" s="5">
        <f>IF(I24-Course!$G17&gt;2,Course!$G17+2,I24)</f>
        <v>4</v>
      </c>
      <c r="L24" s="5"/>
      <c r="M24" s="5">
        <f>QUOTIENT($G$5,18)+IF(VLOOKUP($B24,Course!$E$3:$H$21,4,FALSE)&lt;=MOD($G$5,18),1,0)</f>
        <v>1</v>
      </c>
      <c r="N24" s="5"/>
      <c r="O24" s="5">
        <f>Course!C17</f>
        <v>3</v>
      </c>
      <c r="P24" s="5"/>
      <c r="Q24" s="2">
        <f t="shared" si="3"/>
        <v>2</v>
      </c>
      <c r="R24" s="5">
        <f>2+VLOOKUP($B24,Course!$E$3:$H$21,3,FALSE)-J24</f>
        <v>2</v>
      </c>
      <c r="S24" s="5"/>
      <c r="T24" s="5">
        <f>IF(OR(ISBLANK($D24),$D24&lt;=0),"",IF(Course!$C17=3,$D24,""))</f>
        <v>5</v>
      </c>
      <c r="U24" s="5">
        <f>IF(OR(ISBLANK($I24),$I24&lt;=0),"",IF(Course!$C17=3,$I24,""))</f>
        <v>4</v>
      </c>
      <c r="V24" s="5" t="str">
        <f>IF(OR(ISBLANK($D24),$D24&lt;=0),"",IF(Course!$C17=4,$D24,""))</f>
        <v/>
      </c>
      <c r="W24" s="5" t="str">
        <f>IF(OR(ISBLANK($I24),$I24&lt;=0),"",IF(Course!$C17=4,$I24,""))</f>
        <v/>
      </c>
      <c r="X24" s="5" t="str">
        <f>IF(OR(ISBLANK($D24),$D24&lt;=0),"",IF(Course!$C17=5,$D24,""))</f>
        <v/>
      </c>
      <c r="Y24" s="5" t="str">
        <f>IF(OR(ISBLANK($I24),$I24&lt;=0),"",IF(Course!$C17=5,$I24,""))</f>
        <v/>
      </c>
    </row>
    <row r="25" spans="2:25" x14ac:dyDescent="0.25">
      <c r="B25" s="2">
        <v>15</v>
      </c>
      <c r="C25" s="5">
        <f>QUOTIENT($G$5,18)+IF(VLOOKUP($B25,Course!$A$3:$D$21,4,FALSE)&lt;=MOD($G$5,18),1,0)</f>
        <v>2</v>
      </c>
      <c r="D25" s="1">
        <v>9</v>
      </c>
      <c r="E25" s="5">
        <f t="shared" si="0"/>
        <v>7</v>
      </c>
      <c r="F25" s="5">
        <f>IF(D25-Course!$C18&gt;2,Course!$C18+2,D25)</f>
        <v>7</v>
      </c>
      <c r="G25" s="2">
        <f t="shared" si="1"/>
        <v>0</v>
      </c>
      <c r="H25" s="5">
        <f>2+VLOOKUP($B25,Course!$A$3:$D$21,3,FALSE)-E25</f>
        <v>0</v>
      </c>
      <c r="I25" s="1">
        <v>10</v>
      </c>
      <c r="J25" s="5">
        <f t="shared" si="2"/>
        <v>10</v>
      </c>
      <c r="K25" s="5">
        <f>IF(I25-Course!$G18&gt;2,Course!$G18+2,I25)</f>
        <v>7</v>
      </c>
      <c r="L25" s="5"/>
      <c r="M25" s="5">
        <f>QUOTIENT($G$5,18)+IF(VLOOKUP($B25,Course!$E$3:$H$21,4,FALSE)&lt;=MOD($G$5,18),1,0)</f>
        <v>2</v>
      </c>
      <c r="N25" s="5"/>
      <c r="O25" s="5">
        <f>Course!C18</f>
        <v>5</v>
      </c>
      <c r="P25" s="5"/>
      <c r="Q25" s="2">
        <f t="shared" si="3"/>
        <v>0</v>
      </c>
      <c r="R25" s="5">
        <f>2+VLOOKUP($B25,Course!$E$3:$H$21,3,FALSE)-J25</f>
        <v>-3</v>
      </c>
      <c r="S25" s="5"/>
      <c r="T25" s="5" t="str">
        <f>IF(OR(ISBLANK($D25),$D25&lt;=0),"",IF(Course!$C18=3,$D25,""))</f>
        <v/>
      </c>
      <c r="U25" s="5" t="str">
        <f>IF(OR(ISBLANK($I25),$I25&lt;=0),"",IF(Course!$C18=3,$I25,""))</f>
        <v/>
      </c>
      <c r="V25" s="5" t="str">
        <f>IF(OR(ISBLANK($D25),$D25&lt;=0),"",IF(Course!$C18=4,$D25,""))</f>
        <v/>
      </c>
      <c r="W25" s="5" t="str">
        <f>IF(OR(ISBLANK($I25),$I25&lt;=0),"",IF(Course!$C18=4,$I25,""))</f>
        <v/>
      </c>
      <c r="X25" s="5">
        <f>IF(OR(ISBLANK($D25),$D25&lt;=0),"",IF(Course!$C18=5,$D25,""))</f>
        <v>9</v>
      </c>
      <c r="Y25" s="5">
        <f>IF(OR(ISBLANK($I25),$I25&lt;=0),"",IF(Course!$C18=5,$I25,""))</f>
        <v>10</v>
      </c>
    </row>
    <row r="26" spans="2:25" x14ac:dyDescent="0.25">
      <c r="B26" s="2">
        <v>16</v>
      </c>
      <c r="C26" s="5">
        <f>QUOTIENT($G$5,18)+IF(VLOOKUP($B26,Course!$A$3:$D$21,4,FALSE)&lt;=MOD($G$5,18),1,0)</f>
        <v>2</v>
      </c>
      <c r="D26" s="1">
        <v>9</v>
      </c>
      <c r="E26" s="5">
        <f t="shared" si="0"/>
        <v>7</v>
      </c>
      <c r="F26" s="5">
        <f>IF(D26-Course!$C19&gt;2,Course!$C19+2,D26)</f>
        <v>6</v>
      </c>
      <c r="G26" s="2">
        <f t="shared" si="1"/>
        <v>0</v>
      </c>
      <c r="H26" s="5">
        <f>2+VLOOKUP($B26,Course!$A$3:$D$21,3,FALSE)-E26</f>
        <v>-1</v>
      </c>
      <c r="I26" s="1">
        <v>10</v>
      </c>
      <c r="J26" s="5">
        <f t="shared" si="2"/>
        <v>10</v>
      </c>
      <c r="K26" s="5">
        <f>IF(I26-Course!$G19&gt;2,Course!$G19+2,I26)</f>
        <v>6</v>
      </c>
      <c r="L26" s="5"/>
      <c r="M26" s="5">
        <f>QUOTIENT($G$5,18)+IF(VLOOKUP($B26,Course!$E$3:$H$21,4,FALSE)&lt;=MOD($G$5,18),1,0)</f>
        <v>2</v>
      </c>
      <c r="N26" s="5"/>
      <c r="O26" s="5">
        <f>Course!C19</f>
        <v>4</v>
      </c>
      <c r="P26" s="5"/>
      <c r="Q26" s="2">
        <f t="shared" si="3"/>
        <v>0</v>
      </c>
      <c r="R26" s="5">
        <f>2+VLOOKUP($B26,Course!$E$3:$H$21,3,FALSE)-J26</f>
        <v>-4</v>
      </c>
      <c r="S26" s="5"/>
      <c r="T26" s="5" t="str">
        <f>IF(OR(ISBLANK($D26),$D26&lt;=0),"",IF(Course!$C19=3,$D26,""))</f>
        <v/>
      </c>
      <c r="U26" s="5" t="str">
        <f>IF(OR(ISBLANK($I26),$I26&lt;=0),"",IF(Course!$C19=3,$I26,""))</f>
        <v/>
      </c>
      <c r="V26" s="5">
        <f>IF(OR(ISBLANK($D26),$D26&lt;=0),"",IF(Course!$C19=4,$D26,""))</f>
        <v>9</v>
      </c>
      <c r="W26" s="5">
        <f>IF(OR(ISBLANK($I26),$I26&lt;=0),"",IF(Course!$C19=4,$I26,""))</f>
        <v>10</v>
      </c>
      <c r="X26" s="5" t="str">
        <f>IF(OR(ISBLANK($D26),$D26&lt;=0),"",IF(Course!$C19=5,$D26,""))</f>
        <v/>
      </c>
      <c r="Y26" s="5" t="str">
        <f>IF(OR(ISBLANK($I26),$I26&lt;=0),"",IF(Course!$C19=5,$I26,""))</f>
        <v/>
      </c>
    </row>
    <row r="27" spans="2:25" x14ac:dyDescent="0.25">
      <c r="B27" s="2">
        <v>17</v>
      </c>
      <c r="C27" s="5">
        <f>QUOTIENT($G$5,18)+IF(VLOOKUP($B27,Course!$A$3:$D$21,4,FALSE)&lt;=MOD($G$5,18),1,0)</f>
        <v>2</v>
      </c>
      <c r="D27" s="1">
        <v>10</v>
      </c>
      <c r="E27" s="5">
        <f t="shared" si="0"/>
        <v>10</v>
      </c>
      <c r="F27" s="5">
        <f>IF(D27-Course!$C20&gt;2,Course!$C20+2,D27)</f>
        <v>7</v>
      </c>
      <c r="G27" s="2">
        <f t="shared" si="1"/>
        <v>0</v>
      </c>
      <c r="H27" s="5">
        <f>2+VLOOKUP($B27,Course!$A$3:$D$21,3,FALSE)-E27</f>
        <v>-3</v>
      </c>
      <c r="I27" s="1">
        <v>8</v>
      </c>
      <c r="J27" s="5">
        <f t="shared" si="2"/>
        <v>6</v>
      </c>
      <c r="K27" s="5">
        <f>IF(I27-Course!$G20&gt;2,Course!$G20+2,I27)</f>
        <v>7</v>
      </c>
      <c r="L27" s="5"/>
      <c r="M27" s="5">
        <f>QUOTIENT($G$5,18)+IF(VLOOKUP($B27,Course!$E$3:$H$21,4,FALSE)&lt;=MOD($G$5,18),1,0)</f>
        <v>2</v>
      </c>
      <c r="N27" s="5"/>
      <c r="O27" s="5">
        <f>Course!C20</f>
        <v>5</v>
      </c>
      <c r="P27" s="5"/>
      <c r="Q27" s="2">
        <f t="shared" si="3"/>
        <v>1</v>
      </c>
      <c r="R27" s="5">
        <f>2+VLOOKUP($B27,Course!$E$3:$H$21,3,FALSE)-J27</f>
        <v>1</v>
      </c>
      <c r="S27" s="5"/>
      <c r="T27" s="5" t="str">
        <f>IF(OR(ISBLANK($D27),$D27&lt;=0),"",IF(Course!$C20=3,$D27,""))</f>
        <v/>
      </c>
      <c r="U27" s="5" t="str">
        <f>IF(OR(ISBLANK($I27),$I27&lt;=0),"",IF(Course!$C20=3,$I27,""))</f>
        <v/>
      </c>
      <c r="V27" s="5" t="str">
        <f>IF(OR(ISBLANK($D27),$D27&lt;=0),"",IF(Course!$C20=4,$D27,""))</f>
        <v/>
      </c>
      <c r="W27" s="5" t="str">
        <f>IF(OR(ISBLANK($I27),$I27&lt;=0),"",IF(Course!$C20=4,$I27,""))</f>
        <v/>
      </c>
      <c r="X27" s="5">
        <f>IF(OR(ISBLANK($D27),$D27&lt;=0),"",IF(Course!$C20=5,$D27,""))</f>
        <v>10</v>
      </c>
      <c r="Y27" s="5">
        <f>IF(OR(ISBLANK($I27),$I27&lt;=0),"",IF(Course!$C20=5,$I27,""))</f>
        <v>8</v>
      </c>
    </row>
    <row r="28" spans="2:25" x14ac:dyDescent="0.25">
      <c r="B28" s="2">
        <v>18</v>
      </c>
      <c r="C28" s="5">
        <f>QUOTIENT($G$5,18)+IF(VLOOKUP($B28,Course!$A$3:$D$21,4,FALSE)&lt;=MOD($G$5,18),1,0)</f>
        <v>2</v>
      </c>
      <c r="D28" s="1">
        <v>5</v>
      </c>
      <c r="E28" s="5">
        <f t="shared" si="0"/>
        <v>3</v>
      </c>
      <c r="F28" s="5">
        <f>IF(D28-Course!$C21&gt;2,Course!$C21+2,D28)</f>
        <v>5</v>
      </c>
      <c r="G28" s="2">
        <f t="shared" si="1"/>
        <v>2</v>
      </c>
      <c r="H28" s="5">
        <f>2+VLOOKUP($B28,Course!$A$3:$D$21,3,FALSE)-E28</f>
        <v>2</v>
      </c>
      <c r="I28" s="1">
        <v>5</v>
      </c>
      <c r="J28" s="5">
        <f t="shared" si="2"/>
        <v>3</v>
      </c>
      <c r="K28" s="5">
        <f>IF(I28-Course!$G21&gt;2,Course!$G21+2,I28)</f>
        <v>5</v>
      </c>
      <c r="L28" s="5"/>
      <c r="M28" s="5">
        <f>QUOTIENT($G$5,18)+IF(VLOOKUP($B28,Course!$E$3:$H$21,4,FALSE)&lt;=MOD($G$5,18),1,0)</f>
        <v>2</v>
      </c>
      <c r="N28" s="5"/>
      <c r="O28" s="5">
        <f>Course!C21</f>
        <v>3</v>
      </c>
      <c r="P28" s="5"/>
      <c r="Q28" s="2">
        <f t="shared" si="3"/>
        <v>2</v>
      </c>
      <c r="R28" s="5">
        <f>2+VLOOKUP($B28,Course!$E$3:$H$21,3,FALSE)-J28</f>
        <v>2</v>
      </c>
      <c r="S28" s="5"/>
      <c r="T28" s="5">
        <f>IF(OR(ISBLANK($D28),$D28&lt;=0),"",IF(Course!$C21=3,$D28,""))</f>
        <v>5</v>
      </c>
      <c r="U28" s="5">
        <f>IF(OR(ISBLANK($I28),$I28&lt;=0),"",IF(Course!$C21=3,$I28,""))</f>
        <v>5</v>
      </c>
      <c r="V28" s="5" t="str">
        <f>IF(OR(ISBLANK($D28),$D28&lt;=0),"",IF(Course!$C21=4,$D28,""))</f>
        <v/>
      </c>
      <c r="W28" s="5" t="str">
        <f>IF(OR(ISBLANK($I28),$I28&lt;=0),"",IF(Course!$C21=4,$I28,""))</f>
        <v/>
      </c>
      <c r="X28" s="5" t="str">
        <f>IF(OR(ISBLANK($D28),$D28&lt;=0),"",IF(Course!$C21=5,$D28,""))</f>
        <v/>
      </c>
      <c r="Y28" s="5" t="str">
        <f>IF(OR(ISBLANK($I28),$I28&lt;=0),"",IF(Course!$C21=5,$I28,""))</f>
        <v/>
      </c>
    </row>
    <row r="29" spans="2:25" x14ac:dyDescent="0.25">
      <c r="B29" s="28" t="s">
        <v>2</v>
      </c>
      <c r="C29" s="29"/>
      <c r="D29" s="29">
        <f>SUM(D11:D28)</f>
        <v>131</v>
      </c>
      <c r="E29" s="38">
        <f>SUM(E11:E28)</f>
        <v>101</v>
      </c>
      <c r="F29" s="38">
        <f>SUM(F11:F28)</f>
        <v>105</v>
      </c>
      <c r="G29" s="28">
        <f t="shared" ref="G29:R29" si="4">SUM(G11:G28)</f>
        <v>15</v>
      </c>
      <c r="H29" s="104">
        <f t="shared" si="4"/>
        <v>6</v>
      </c>
      <c r="I29" s="104">
        <f t="shared" si="4"/>
        <v>139</v>
      </c>
      <c r="J29" s="29">
        <f t="shared" si="4"/>
        <v>115</v>
      </c>
      <c r="K29" s="38">
        <f t="shared" si="4"/>
        <v>104</v>
      </c>
      <c r="L29" s="29"/>
      <c r="M29" s="29"/>
      <c r="N29" s="29"/>
      <c r="O29" s="29"/>
      <c r="P29" s="29"/>
      <c r="Q29" s="28">
        <f t="shared" si="4"/>
        <v>14</v>
      </c>
      <c r="R29" s="29">
        <f t="shared" si="4"/>
        <v>-8</v>
      </c>
      <c r="S29" s="29"/>
      <c r="T29" s="5" t="str">
        <f>IF(OR(ISBLANK($D29),$D29&lt;=0),"",IF(Course!$C22=3,$D29,""))</f>
        <v/>
      </c>
      <c r="U29" s="5" t="str">
        <f>IF(OR(ISBLANK($I29),$I29&lt;=0),"",IF(Course!$C22=3,$I29,""))</f>
        <v/>
      </c>
      <c r="V29" s="5" t="str">
        <f>IF(OR(ISBLANK($D29),$D29&lt;=0),"",IF(Course!$C22=4,$D29,""))</f>
        <v/>
      </c>
      <c r="W29" s="5" t="str">
        <f>IF(OR(ISBLANK($I29),$I29&lt;=0),"",IF(Course!$C22=4,$I29,""))</f>
        <v/>
      </c>
      <c r="X29" s="5" t="str">
        <f>IF(OR(ISBLANK($D29),$D29&lt;=0),"",IF(Course!$C22=5,$D29,""))</f>
        <v/>
      </c>
      <c r="Y29" s="5" t="str">
        <f>IF(OR(ISBLANK($I29),$I29&lt;=0),"",IF(Course!$C22=5,$I29,""))</f>
        <v/>
      </c>
    </row>
    <row r="30" spans="2:25" x14ac:dyDescent="0.25">
      <c r="B30" s="25" t="s">
        <v>27</v>
      </c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7">
        <f>Q29+G29</f>
        <v>29</v>
      </c>
      <c r="R30" s="28">
        <f>R29+H29</f>
        <v>-2</v>
      </c>
      <c r="S30" s="28">
        <f>Q30+R30/1000</f>
        <v>28.998000000000001</v>
      </c>
      <c r="T30" s="33"/>
      <c r="U30" s="33">
        <f>AVERAGE(T11:U29)</f>
        <v>5.125</v>
      </c>
      <c r="V30" s="33"/>
      <c r="W30" s="33">
        <f>AVERAGE(V11:W29)</f>
        <v>8.045454545454545</v>
      </c>
      <c r="X30" s="33"/>
      <c r="Y30" s="33">
        <f>AVERAGE(X11:Y29)</f>
        <v>8.6666666666666661</v>
      </c>
    </row>
    <row r="31" spans="2:25" hidden="1" x14ac:dyDescent="0.25"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7"/>
      <c r="R31" s="26"/>
      <c r="S31" s="26"/>
      <c r="T31" s="26"/>
      <c r="U31" s="26"/>
      <c r="V31" s="26"/>
      <c r="W31" s="26"/>
      <c r="X31" s="26"/>
      <c r="Y31" s="26"/>
    </row>
    <row r="32" spans="2:25" x14ac:dyDescent="0.25">
      <c r="B32" s="36" t="s">
        <v>49</v>
      </c>
      <c r="C32" s="36"/>
      <c r="D32" s="36"/>
      <c r="E32" s="36"/>
      <c r="F32" s="36"/>
      <c r="G32" s="36">
        <f>F29-Course!C25</f>
        <v>34</v>
      </c>
      <c r="H32" s="36"/>
      <c r="I32" s="36"/>
      <c r="J32" s="36"/>
      <c r="K32" s="36"/>
      <c r="L32" s="36"/>
      <c r="M32" s="36"/>
      <c r="N32" s="36"/>
      <c r="O32" s="36"/>
      <c r="P32" s="36"/>
      <c r="Q32" s="37">
        <f>K29-Course!G25</f>
        <v>33</v>
      </c>
      <c r="R32" s="26"/>
      <c r="S32" s="26"/>
      <c r="T32" s="26"/>
      <c r="U32" s="26"/>
      <c r="V32" s="26"/>
      <c r="W32" s="26"/>
      <c r="X32" s="26"/>
      <c r="Y32" s="26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90" verticalDpi="9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51">
    <tabColor theme="7" tint="0.59999389629810485"/>
  </sheetPr>
  <dimension ref="A1:Z33"/>
  <sheetViews>
    <sheetView topLeftCell="A13" zoomScaleNormal="100" workbookViewId="0">
      <selection activeCell="Q32" sqref="Q32"/>
    </sheetView>
  </sheetViews>
  <sheetFormatPr defaultColWidth="0" defaultRowHeight="15" customHeight="1" zeroHeight="1" x14ac:dyDescent="0.25"/>
  <cols>
    <col min="1" max="1" width="0.7109375" style="6" customWidth="1"/>
    <col min="2" max="2" width="9.140625" style="6" customWidth="1"/>
    <col min="3" max="3" width="9.28515625" style="5" hidden="1" customWidth="1"/>
    <col min="4" max="4" width="9.140625" style="6" customWidth="1"/>
    <col min="5" max="5" width="10.7109375" style="6" hidden="1" customWidth="1"/>
    <col min="6" max="6" width="9.140625" style="6" hidden="1" customWidth="1"/>
    <col min="7" max="7" width="10.7109375" style="6" customWidth="1"/>
    <col min="8" max="8" width="10.7109375" style="6" hidden="1" customWidth="1"/>
    <col min="9" max="9" width="9.140625" style="6" customWidth="1"/>
    <col min="10" max="14" width="10.7109375" style="6" hidden="1" customWidth="1"/>
    <col min="15" max="16" width="9.140625" style="6" hidden="1" customWidth="1"/>
    <col min="17" max="17" width="10.7109375" style="6" customWidth="1"/>
    <col min="18" max="25" width="10.7109375" style="6" hidden="1" customWidth="1"/>
    <col min="26" max="26" width="0.7109375" style="6" customWidth="1"/>
    <col min="27" max="16384" width="9.140625" style="6" hidden="1"/>
  </cols>
  <sheetData>
    <row r="1" spans="2:25" ht="3.75" customHeight="1" x14ac:dyDescent="0.25"/>
    <row r="2" spans="2:25" ht="23.25" x14ac:dyDescent="0.25">
      <c r="B2" s="132" t="str">
        <f ca="1">MID(CELL("filename",B4),FIND("]",CELL("filename",B4))+1,255)</f>
        <v>Joel</v>
      </c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23"/>
      <c r="T2" s="34"/>
      <c r="U2" s="34"/>
      <c r="V2" s="34"/>
      <c r="W2" s="34"/>
      <c r="X2" s="34"/>
      <c r="Y2" s="34"/>
    </row>
    <row r="3" spans="2:25" x14ac:dyDescent="0.25">
      <c r="B3" s="135" t="s">
        <v>120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24"/>
      <c r="T3" s="35"/>
      <c r="U3" s="35"/>
      <c r="V3" s="35"/>
      <c r="W3" s="35"/>
      <c r="X3" s="35"/>
      <c r="Y3" s="35"/>
    </row>
    <row r="4" spans="2:25" x14ac:dyDescent="0.25"/>
    <row r="5" spans="2:25" x14ac:dyDescent="0.25">
      <c r="B5" s="136" t="s">
        <v>12</v>
      </c>
      <c r="C5" s="136"/>
      <c r="D5" s="136"/>
      <c r="E5" s="25"/>
      <c r="F5" s="26"/>
      <c r="G5" s="31">
        <v>23</v>
      </c>
    </row>
    <row r="6" spans="2:25" hidden="1" x14ac:dyDescent="0.25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2:25" x14ac:dyDescent="0.25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2:25" x14ac:dyDescent="0.25">
      <c r="B8" s="133" t="s">
        <v>23</v>
      </c>
      <c r="C8" s="137" t="s">
        <v>44</v>
      </c>
      <c r="D8" s="133" t="s">
        <v>24</v>
      </c>
      <c r="E8" s="133"/>
      <c r="F8" s="133"/>
      <c r="G8" s="133"/>
      <c r="H8" s="133"/>
      <c r="I8" s="133" t="s">
        <v>25</v>
      </c>
      <c r="J8" s="133"/>
      <c r="K8" s="133"/>
      <c r="L8" s="133"/>
      <c r="M8" s="133"/>
      <c r="N8" s="133"/>
      <c r="O8" s="133"/>
      <c r="P8" s="133"/>
      <c r="Q8" s="133"/>
      <c r="R8" s="133"/>
      <c r="S8" s="27"/>
      <c r="T8" s="133" t="s">
        <v>50</v>
      </c>
      <c r="U8" s="133"/>
      <c r="V8" s="133" t="s">
        <v>51</v>
      </c>
      <c r="W8" s="133"/>
      <c r="X8" s="133" t="s">
        <v>52</v>
      </c>
      <c r="Y8" s="133"/>
    </row>
    <row r="9" spans="2:25" x14ac:dyDescent="0.25">
      <c r="B9" s="133"/>
      <c r="C9" s="137"/>
      <c r="D9" s="138" t="s">
        <v>26</v>
      </c>
      <c r="E9" s="134" t="s">
        <v>13</v>
      </c>
      <c r="F9" s="134"/>
      <c r="G9" s="134"/>
      <c r="H9" s="134"/>
      <c r="I9" s="138" t="s">
        <v>26</v>
      </c>
      <c r="J9" s="134" t="s">
        <v>13</v>
      </c>
      <c r="K9" s="134"/>
      <c r="L9" s="134"/>
      <c r="M9" s="134"/>
      <c r="N9" s="134"/>
      <c r="O9" s="134"/>
      <c r="P9" s="134"/>
      <c r="Q9" s="134"/>
      <c r="R9" s="134"/>
      <c r="S9" s="28"/>
      <c r="T9" s="33" t="s">
        <v>24</v>
      </c>
      <c r="U9" s="33" t="s">
        <v>25</v>
      </c>
      <c r="V9" s="33" t="s">
        <v>24</v>
      </c>
      <c r="W9" s="33" t="s">
        <v>25</v>
      </c>
      <c r="X9" s="33" t="s">
        <v>24</v>
      </c>
      <c r="Y9" s="33" t="s">
        <v>25</v>
      </c>
    </row>
    <row r="10" spans="2:25" x14ac:dyDescent="0.25">
      <c r="B10" s="133"/>
      <c r="C10" s="137"/>
      <c r="D10" s="138"/>
      <c r="E10" s="29" t="s">
        <v>45</v>
      </c>
      <c r="F10" s="29" t="s">
        <v>111</v>
      </c>
      <c r="G10" s="29" t="s">
        <v>41</v>
      </c>
      <c r="H10" s="29" t="s">
        <v>40</v>
      </c>
      <c r="I10" s="138"/>
      <c r="J10" s="29" t="s">
        <v>45</v>
      </c>
      <c r="K10" s="29" t="s">
        <v>111</v>
      </c>
      <c r="L10" s="29"/>
      <c r="M10" s="29" t="s">
        <v>44</v>
      </c>
      <c r="N10" s="29"/>
      <c r="O10" s="29" t="s">
        <v>112</v>
      </c>
      <c r="P10" s="29"/>
      <c r="Q10" s="29" t="s">
        <v>41</v>
      </c>
      <c r="R10" s="29" t="s">
        <v>40</v>
      </c>
      <c r="S10" s="29"/>
      <c r="T10" s="38"/>
      <c r="U10" s="38"/>
      <c r="V10" s="38"/>
      <c r="W10" s="38"/>
      <c r="X10" s="38"/>
      <c r="Y10" s="38"/>
    </row>
    <row r="11" spans="2:25" x14ac:dyDescent="0.25">
      <c r="B11" s="2">
        <v>1</v>
      </c>
      <c r="C11" s="5">
        <f>QUOTIENT($G$5,18)+IF(VLOOKUP($B11,Course!$A$3:$D$21,4,FALSE)&lt;=MOD($G$5,18),1,0)</f>
        <v>1</v>
      </c>
      <c r="D11" s="1">
        <v>10</v>
      </c>
      <c r="E11" s="5">
        <f>IF(D11=10,10,D11-$C11)</f>
        <v>10</v>
      </c>
      <c r="F11" s="5">
        <f>IF(D11-Course!$C4&gt;2,Course!$C4+2,D11)</f>
        <v>6</v>
      </c>
      <c r="G11" s="2">
        <f>IF(H11&lt;0,0,H11)</f>
        <v>0</v>
      </c>
      <c r="H11" s="5">
        <f>2+VLOOKUP($B11,Course!$A$3:$D$21,3,FALSE)-E11</f>
        <v>-4</v>
      </c>
      <c r="I11" s="1">
        <v>6</v>
      </c>
      <c r="J11" s="5">
        <f>IF(I11=10,10,I11-$M11)</f>
        <v>5</v>
      </c>
      <c r="K11" s="5">
        <f>IF(I11-Course!$G4&gt;2,Course!$G4+2,I11)</f>
        <v>6</v>
      </c>
      <c r="L11" s="5"/>
      <c r="M11" s="5">
        <f>QUOTIENT($G$5,18)+IF(VLOOKUP($B11,Course!$E$3:$H$21,4,FALSE)&lt;=MOD($G$5,18),1,0)</f>
        <v>1</v>
      </c>
      <c r="N11" s="5"/>
      <c r="O11" s="5">
        <f>Course!C4</f>
        <v>4</v>
      </c>
      <c r="P11" s="5"/>
      <c r="Q11" s="2">
        <f>IF(R11&lt;0,0,R11)</f>
        <v>1</v>
      </c>
      <c r="R11" s="5">
        <f>2+VLOOKUP($B11,Course!$E$3:$H$21,3,FALSE)-J11</f>
        <v>1</v>
      </c>
      <c r="S11" s="5"/>
      <c r="T11" s="5" t="str">
        <f>IF(OR(ISBLANK($D11),$D11&lt;=0),"",IF(Course!$C4=3,$D11,""))</f>
        <v/>
      </c>
      <c r="U11" s="5" t="str">
        <f>IF(OR(ISBLANK($I11),$I11&lt;=0),"",IF(Course!$C4=3,$I11,""))</f>
        <v/>
      </c>
      <c r="V11" s="5">
        <f>IF(OR(ISBLANK($D11),$D11&lt;=0),"",IF(Course!$C4=4,$D11,""))</f>
        <v>10</v>
      </c>
      <c r="W11" s="5">
        <f>IF(OR(ISBLANK($I11),$I11&lt;=0),"",IF(Course!$C4=4,$I11,""))</f>
        <v>6</v>
      </c>
      <c r="X11" s="5" t="str">
        <f>IF(OR(ISBLANK($D11),$D11&lt;=0),"",IF(Course!$C4=5,$D11,""))</f>
        <v/>
      </c>
      <c r="Y11" s="5" t="str">
        <f>IF(OR(ISBLANK($I11),$I11&lt;=0),"",IF(Course!$C4=5,$I11,""))</f>
        <v/>
      </c>
    </row>
    <row r="12" spans="2:25" x14ac:dyDescent="0.25">
      <c r="B12" s="2">
        <v>2</v>
      </c>
      <c r="C12" s="5">
        <f>QUOTIENT($G$5,18)+IF(VLOOKUP($B12,Course!$A$3:$D$21,4,FALSE)&lt;=MOD($G$5,18),1,0)</f>
        <v>1</v>
      </c>
      <c r="D12" s="1">
        <v>6</v>
      </c>
      <c r="E12" s="5">
        <f t="shared" ref="E12:E28" si="0">IF(D12=10,10,D12-$C12)</f>
        <v>5</v>
      </c>
      <c r="F12" s="5">
        <f>IF(D12-Course!$C5&gt;2,Course!$C5+2,D12)</f>
        <v>6</v>
      </c>
      <c r="G12" s="2">
        <f t="shared" ref="G12:G28" si="1">IF(H12&lt;0,0,H12)</f>
        <v>2</v>
      </c>
      <c r="H12" s="5">
        <f>2+VLOOKUP($B12,Course!$A$3:$D$21,3,FALSE)-E12</f>
        <v>2</v>
      </c>
      <c r="I12" s="1">
        <v>7</v>
      </c>
      <c r="J12" s="5">
        <f t="shared" ref="J12:J28" si="2">IF(I12=10,10,I12-$M12)</f>
        <v>6</v>
      </c>
      <c r="K12" s="5">
        <f>IF(I12-Course!$G5&gt;2,Course!$G5+2,I12)</f>
        <v>7</v>
      </c>
      <c r="L12" s="5"/>
      <c r="M12" s="5">
        <f>QUOTIENT($G$5,18)+IF(VLOOKUP($B12,Course!$E$3:$H$21,4,FALSE)&lt;=MOD($G$5,18),1,0)</f>
        <v>1</v>
      </c>
      <c r="N12" s="5"/>
      <c r="O12" s="5">
        <f>Course!C5</f>
        <v>5</v>
      </c>
      <c r="P12" s="5"/>
      <c r="Q12" s="2">
        <f t="shared" ref="Q12:Q28" si="3">IF(R12&lt;0,0,R12)</f>
        <v>1</v>
      </c>
      <c r="R12" s="5">
        <f>2+VLOOKUP($B12,Course!$E$3:$H$21,3,FALSE)-J12</f>
        <v>1</v>
      </c>
      <c r="S12" s="5"/>
      <c r="T12" s="5" t="str">
        <f>IF(OR(ISBLANK($D12),$D12&lt;=0),"",IF(Course!$C5=3,$D12,""))</f>
        <v/>
      </c>
      <c r="U12" s="5" t="str">
        <f>IF(OR(ISBLANK($I12),$I12&lt;=0),"",IF(Course!$C5=3,$I12,""))</f>
        <v/>
      </c>
      <c r="V12" s="5" t="str">
        <f>IF(OR(ISBLANK($D12),$D12&lt;=0),"",IF(Course!$C5=4,$D12,""))</f>
        <v/>
      </c>
      <c r="W12" s="5" t="str">
        <f>IF(OR(ISBLANK($I12),$I12&lt;=0),"",IF(Course!$C5=4,$I12,""))</f>
        <v/>
      </c>
      <c r="X12" s="5">
        <f>IF(OR(ISBLANK($D12),$D12&lt;=0),"",IF(Course!$C5=5,$D12,""))</f>
        <v>6</v>
      </c>
      <c r="Y12" s="5">
        <f>IF(OR(ISBLANK($I12),$I12&lt;=0),"",IF(Course!$C5=5,$I12,""))</f>
        <v>7</v>
      </c>
    </row>
    <row r="13" spans="2:25" x14ac:dyDescent="0.25">
      <c r="B13" s="2">
        <v>3</v>
      </c>
      <c r="C13" s="5">
        <f>QUOTIENT($G$5,18)+IF(VLOOKUP($B13,Course!$A$3:$D$21,4,FALSE)&lt;=MOD($G$5,18),1,0)</f>
        <v>1</v>
      </c>
      <c r="D13" s="1">
        <v>5</v>
      </c>
      <c r="E13" s="5">
        <f t="shared" si="0"/>
        <v>4</v>
      </c>
      <c r="F13" s="5">
        <f>IF(D13-Course!$C6&gt;2,Course!$C6+2,D13)</f>
        <v>5</v>
      </c>
      <c r="G13" s="2">
        <f t="shared" si="1"/>
        <v>2</v>
      </c>
      <c r="H13" s="5">
        <f>2+VLOOKUP($B13,Course!$A$3:$D$21,3,FALSE)-E13</f>
        <v>2</v>
      </c>
      <c r="I13" s="1">
        <v>10</v>
      </c>
      <c r="J13" s="5">
        <f t="shared" si="2"/>
        <v>10</v>
      </c>
      <c r="K13" s="5">
        <f>IF(I13-Course!$G6&gt;2,Course!$G6+2,I13)</f>
        <v>6</v>
      </c>
      <c r="L13" s="5"/>
      <c r="M13" s="5">
        <f>QUOTIENT($G$5,18)+IF(VLOOKUP($B13,Course!$E$3:$H$21,4,FALSE)&lt;=MOD($G$5,18),1,0)</f>
        <v>1</v>
      </c>
      <c r="N13" s="5"/>
      <c r="O13" s="5">
        <f>Course!C6</f>
        <v>4</v>
      </c>
      <c r="P13" s="5"/>
      <c r="Q13" s="2">
        <f t="shared" si="3"/>
        <v>0</v>
      </c>
      <c r="R13" s="5">
        <f>2+VLOOKUP($B13,Course!$E$3:$H$21,3,FALSE)-J13</f>
        <v>-4</v>
      </c>
      <c r="S13" s="5"/>
      <c r="T13" s="5" t="str">
        <f>IF(OR(ISBLANK($D13),$D13&lt;=0),"",IF(Course!$C6=3,$D13,""))</f>
        <v/>
      </c>
      <c r="U13" s="5" t="str">
        <f>IF(OR(ISBLANK($I13),$I13&lt;=0),"",IF(Course!$C6=3,$I13,""))</f>
        <v/>
      </c>
      <c r="V13" s="5">
        <f>IF(OR(ISBLANK($D13),$D13&lt;=0),"",IF(Course!$C6=4,$D13,""))</f>
        <v>5</v>
      </c>
      <c r="W13" s="5">
        <f>IF(OR(ISBLANK($I13),$I13&lt;=0),"",IF(Course!$C6=4,$I13,""))</f>
        <v>10</v>
      </c>
      <c r="X13" s="5" t="str">
        <f>IF(OR(ISBLANK($D13),$D13&lt;=0),"",IF(Course!$C6=5,$D13,""))</f>
        <v/>
      </c>
      <c r="Y13" s="5" t="str">
        <f>IF(OR(ISBLANK($I13),$I13&lt;=0),"",IF(Course!$C6=5,$I13,""))</f>
        <v/>
      </c>
    </row>
    <row r="14" spans="2:25" x14ac:dyDescent="0.25">
      <c r="B14" s="2">
        <v>4</v>
      </c>
      <c r="C14" s="5">
        <f>QUOTIENT($G$5,18)+IF(VLOOKUP($B14,Course!$A$3:$D$21,4,FALSE)&lt;=MOD($G$5,18),1,0)</f>
        <v>1</v>
      </c>
      <c r="D14" s="1">
        <v>4</v>
      </c>
      <c r="E14" s="5">
        <f t="shared" si="0"/>
        <v>3</v>
      </c>
      <c r="F14" s="5">
        <f>IF(D14-Course!$C7&gt;2,Course!$C7+2,D14)</f>
        <v>4</v>
      </c>
      <c r="G14" s="2">
        <f t="shared" si="1"/>
        <v>2</v>
      </c>
      <c r="H14" s="5">
        <f>2+VLOOKUP($B14,Course!$A$3:$D$21,3,FALSE)-E14</f>
        <v>2</v>
      </c>
      <c r="I14" s="1">
        <v>4</v>
      </c>
      <c r="J14" s="5">
        <f t="shared" si="2"/>
        <v>3</v>
      </c>
      <c r="K14" s="5">
        <f>IF(I14-Course!$G7&gt;2,Course!$G7+2,I14)</f>
        <v>4</v>
      </c>
      <c r="L14" s="5"/>
      <c r="M14" s="5">
        <f>QUOTIENT($G$5,18)+IF(VLOOKUP($B14,Course!$E$3:$H$21,4,FALSE)&lt;=MOD($G$5,18),1,0)</f>
        <v>1</v>
      </c>
      <c r="N14" s="5"/>
      <c r="O14" s="5">
        <f>Course!C7</f>
        <v>3</v>
      </c>
      <c r="P14" s="5"/>
      <c r="Q14" s="2">
        <f t="shared" si="3"/>
        <v>2</v>
      </c>
      <c r="R14" s="5">
        <f>2+VLOOKUP($B14,Course!$E$3:$H$21,3,FALSE)-J14</f>
        <v>2</v>
      </c>
      <c r="S14" s="5"/>
      <c r="T14" s="5">
        <f>IF(OR(ISBLANK($D14),$D14&lt;=0),"",IF(Course!$C7=3,$D14,""))</f>
        <v>4</v>
      </c>
      <c r="U14" s="5">
        <f>IF(OR(ISBLANK($I14),$I14&lt;=0),"",IF(Course!$C7=3,$I14,""))</f>
        <v>4</v>
      </c>
      <c r="V14" s="5" t="str">
        <f>IF(OR(ISBLANK($D14),$D14&lt;=0),"",IF(Course!$C7=4,$D14,""))</f>
        <v/>
      </c>
      <c r="W14" s="5" t="str">
        <f>IF(OR(ISBLANK($I14),$I14&lt;=0),"",IF(Course!$C7=4,$I14,""))</f>
        <v/>
      </c>
      <c r="X14" s="5" t="str">
        <f>IF(OR(ISBLANK($D14),$D14&lt;=0),"",IF(Course!$C7=5,$D14,""))</f>
        <v/>
      </c>
      <c r="Y14" s="5" t="str">
        <f>IF(OR(ISBLANK($I14),$I14&lt;=0),"",IF(Course!$C7=5,$I14,""))</f>
        <v/>
      </c>
    </row>
    <row r="15" spans="2:25" x14ac:dyDescent="0.25">
      <c r="B15" s="2">
        <v>5</v>
      </c>
      <c r="C15" s="5">
        <f>QUOTIENT($G$5,18)+IF(VLOOKUP($B15,Course!$A$3:$D$21,4,FALSE)&lt;=MOD($G$5,18),1,0)</f>
        <v>1</v>
      </c>
      <c r="D15" s="1">
        <v>4</v>
      </c>
      <c r="E15" s="5">
        <f t="shared" si="0"/>
        <v>3</v>
      </c>
      <c r="F15" s="5">
        <f>IF(D15-Course!$C8&gt;2,Course!$C8+2,D15)</f>
        <v>4</v>
      </c>
      <c r="G15" s="2">
        <f t="shared" si="1"/>
        <v>3</v>
      </c>
      <c r="H15" s="5">
        <f>2+VLOOKUP($B15,Course!$A$3:$D$21,3,FALSE)-E15</f>
        <v>3</v>
      </c>
      <c r="I15" s="1">
        <v>5</v>
      </c>
      <c r="J15" s="5">
        <f t="shared" si="2"/>
        <v>4</v>
      </c>
      <c r="K15" s="5">
        <f>IF(I15-Course!$G8&gt;2,Course!$G8+2,I15)</f>
        <v>5</v>
      </c>
      <c r="L15" s="5"/>
      <c r="M15" s="5">
        <f>QUOTIENT($G$5,18)+IF(VLOOKUP($B15,Course!$E$3:$H$21,4,FALSE)&lt;=MOD($G$5,18),1,0)</f>
        <v>1</v>
      </c>
      <c r="N15" s="5"/>
      <c r="O15" s="5">
        <f>Course!C8</f>
        <v>4</v>
      </c>
      <c r="P15" s="5"/>
      <c r="Q15" s="2">
        <f t="shared" si="3"/>
        <v>2</v>
      </c>
      <c r="R15" s="5">
        <f>2+VLOOKUP($B15,Course!$E$3:$H$21,3,FALSE)-J15</f>
        <v>2</v>
      </c>
      <c r="S15" s="5"/>
      <c r="T15" s="5" t="str">
        <f>IF(OR(ISBLANK($D15),$D15&lt;=0),"",IF(Course!$C8=3,$D15,""))</f>
        <v/>
      </c>
      <c r="U15" s="5" t="str">
        <f>IF(OR(ISBLANK($I15),$I15&lt;=0),"",IF(Course!$C8=3,$I15,""))</f>
        <v/>
      </c>
      <c r="V15" s="5">
        <f>IF(OR(ISBLANK($D15),$D15&lt;=0),"",IF(Course!$C8=4,$D15,""))</f>
        <v>4</v>
      </c>
      <c r="W15" s="5">
        <f>IF(OR(ISBLANK($I15),$I15&lt;=0),"",IF(Course!$C8=4,$I15,""))</f>
        <v>5</v>
      </c>
      <c r="X15" s="5" t="str">
        <f>IF(OR(ISBLANK($D15),$D15&lt;=0),"",IF(Course!$C8=5,$D15,""))</f>
        <v/>
      </c>
      <c r="Y15" s="5" t="str">
        <f>IF(OR(ISBLANK($I15),$I15&lt;=0),"",IF(Course!$C8=5,$I15,""))</f>
        <v/>
      </c>
    </row>
    <row r="16" spans="2:25" x14ac:dyDescent="0.25">
      <c r="B16" s="2">
        <v>6</v>
      </c>
      <c r="C16" s="5">
        <f>QUOTIENT($G$5,18)+IF(VLOOKUP($B16,Course!$A$3:$D$21,4,FALSE)&lt;=MOD($G$5,18),1,0)</f>
        <v>2</v>
      </c>
      <c r="D16" s="1">
        <v>5</v>
      </c>
      <c r="E16" s="5">
        <f t="shared" si="0"/>
        <v>3</v>
      </c>
      <c r="F16" s="5">
        <f>IF(D16-Course!$C9&gt;2,Course!$C9+2,D16)</f>
        <v>5</v>
      </c>
      <c r="G16" s="2">
        <f t="shared" si="1"/>
        <v>3</v>
      </c>
      <c r="H16" s="5">
        <f>2+VLOOKUP($B16,Course!$A$3:$D$21,3,FALSE)-E16</f>
        <v>3</v>
      </c>
      <c r="I16" s="1">
        <v>7</v>
      </c>
      <c r="J16" s="5">
        <f t="shared" si="2"/>
        <v>5</v>
      </c>
      <c r="K16" s="5">
        <f>IF(I16-Course!$G9&gt;2,Course!$G9+2,I16)</f>
        <v>6</v>
      </c>
      <c r="L16" s="5"/>
      <c r="M16" s="5">
        <f>QUOTIENT($G$5,18)+IF(VLOOKUP($B16,Course!$E$3:$H$21,4,FALSE)&lt;=MOD($G$5,18),1,0)</f>
        <v>2</v>
      </c>
      <c r="N16" s="5"/>
      <c r="O16" s="5">
        <f>Course!C9</f>
        <v>4</v>
      </c>
      <c r="P16" s="5"/>
      <c r="Q16" s="2">
        <f t="shared" si="3"/>
        <v>1</v>
      </c>
      <c r="R16" s="5">
        <f>2+VLOOKUP($B16,Course!$E$3:$H$21,3,FALSE)-J16</f>
        <v>1</v>
      </c>
      <c r="S16" s="5"/>
      <c r="T16" s="5" t="str">
        <f>IF(OR(ISBLANK($D16),$D16&lt;=0),"",IF(Course!$C9=3,$D16,""))</f>
        <v/>
      </c>
      <c r="U16" s="5" t="str">
        <f>IF(OR(ISBLANK($I16),$I16&lt;=0),"",IF(Course!$C9=3,$I16,""))</f>
        <v/>
      </c>
      <c r="V16" s="5">
        <f>IF(OR(ISBLANK($D16),$D16&lt;=0),"",IF(Course!$C9=4,$D16,""))</f>
        <v>5</v>
      </c>
      <c r="W16" s="5">
        <f>IF(OR(ISBLANK($I16),$I16&lt;=0),"",IF(Course!$C9=4,$I16,""))</f>
        <v>7</v>
      </c>
      <c r="X16" s="5" t="str">
        <f>IF(OR(ISBLANK($D16),$D16&lt;=0),"",IF(Course!$C9=5,$D16,""))</f>
        <v/>
      </c>
      <c r="Y16" s="5" t="str">
        <f>IF(OR(ISBLANK($I16),$I16&lt;=0),"",IF(Course!$C9=5,$I16,""))</f>
        <v/>
      </c>
    </row>
    <row r="17" spans="2:25" x14ac:dyDescent="0.25">
      <c r="B17" s="2">
        <v>7</v>
      </c>
      <c r="C17" s="5">
        <f>QUOTIENT($G$5,18)+IF(VLOOKUP($B17,Course!$A$3:$D$21,4,FALSE)&lt;=MOD($G$5,18),1,0)</f>
        <v>2</v>
      </c>
      <c r="D17" s="1">
        <v>5</v>
      </c>
      <c r="E17" s="5">
        <f t="shared" si="0"/>
        <v>3</v>
      </c>
      <c r="F17" s="5">
        <f>IF(D17-Course!$C10&gt;2,Course!$C10+2,D17)</f>
        <v>5</v>
      </c>
      <c r="G17" s="2">
        <f t="shared" si="1"/>
        <v>3</v>
      </c>
      <c r="H17" s="5">
        <f>2+VLOOKUP($B17,Course!$A$3:$D$21,3,FALSE)-E17</f>
        <v>3</v>
      </c>
      <c r="I17" s="1">
        <v>5</v>
      </c>
      <c r="J17" s="5">
        <f t="shared" si="2"/>
        <v>3</v>
      </c>
      <c r="K17" s="5">
        <f>IF(I17-Course!$G10&gt;2,Course!$G10+2,I17)</f>
        <v>5</v>
      </c>
      <c r="L17" s="5"/>
      <c r="M17" s="5">
        <f>QUOTIENT($G$5,18)+IF(VLOOKUP($B17,Course!$E$3:$H$21,4,FALSE)&lt;=MOD($G$5,18),1,0)</f>
        <v>2</v>
      </c>
      <c r="N17" s="5"/>
      <c r="O17" s="5">
        <f>Course!C10</f>
        <v>4</v>
      </c>
      <c r="P17" s="5"/>
      <c r="Q17" s="2">
        <f t="shared" si="3"/>
        <v>3</v>
      </c>
      <c r="R17" s="5">
        <f>2+VLOOKUP($B17,Course!$E$3:$H$21,3,FALSE)-J17</f>
        <v>3</v>
      </c>
      <c r="S17" s="5"/>
      <c r="T17" s="5" t="str">
        <f>IF(OR(ISBLANK($D17),$D17&lt;=0),"",IF(Course!$C10=3,$D17,""))</f>
        <v/>
      </c>
      <c r="U17" s="5" t="str">
        <f>IF(OR(ISBLANK($I17),$I17&lt;=0),"",IF(Course!$C10=3,$I17,""))</f>
        <v/>
      </c>
      <c r="V17" s="5">
        <f>IF(OR(ISBLANK($D17),$D17&lt;=0),"",IF(Course!$C10=4,$D17,""))</f>
        <v>5</v>
      </c>
      <c r="W17" s="5">
        <f>IF(OR(ISBLANK($I17),$I17&lt;=0),"",IF(Course!$C10=4,$I17,""))</f>
        <v>5</v>
      </c>
      <c r="X17" s="5" t="str">
        <f>IF(OR(ISBLANK($D17),$D17&lt;=0),"",IF(Course!$C10=5,$D17,""))</f>
        <v/>
      </c>
      <c r="Y17" s="5" t="str">
        <f>IF(OR(ISBLANK($I17),$I17&lt;=0),"",IF(Course!$C10=5,$I17,""))</f>
        <v/>
      </c>
    </row>
    <row r="18" spans="2:25" x14ac:dyDescent="0.25">
      <c r="B18" s="2">
        <v>8</v>
      </c>
      <c r="C18" s="5">
        <f>QUOTIENT($G$5,18)+IF(VLOOKUP($B18,Course!$A$3:$D$21,4,FALSE)&lt;=MOD($G$5,18),1,0)</f>
        <v>1</v>
      </c>
      <c r="D18" s="1">
        <v>5</v>
      </c>
      <c r="E18" s="5">
        <f t="shared" si="0"/>
        <v>4</v>
      </c>
      <c r="F18" s="5">
        <f>IF(D18-Course!$C11&gt;2,Course!$C11+2,D18)</f>
        <v>5</v>
      </c>
      <c r="G18" s="2">
        <f t="shared" si="1"/>
        <v>2</v>
      </c>
      <c r="H18" s="5">
        <f>2+VLOOKUP($B18,Course!$A$3:$D$21,3,FALSE)-E18</f>
        <v>2</v>
      </c>
      <c r="I18" s="1">
        <v>10</v>
      </c>
      <c r="J18" s="5">
        <f t="shared" si="2"/>
        <v>10</v>
      </c>
      <c r="K18" s="5">
        <f>IF(I18-Course!$G11&gt;2,Course!$G11+2,I18)</f>
        <v>6</v>
      </c>
      <c r="L18" s="5"/>
      <c r="M18" s="5">
        <f>QUOTIENT($G$5,18)+IF(VLOOKUP($B18,Course!$E$3:$H$21,4,FALSE)&lt;=MOD($G$5,18),1,0)</f>
        <v>1</v>
      </c>
      <c r="N18" s="5"/>
      <c r="O18" s="5">
        <f>Course!C11</f>
        <v>4</v>
      </c>
      <c r="P18" s="5"/>
      <c r="Q18" s="2">
        <f t="shared" si="3"/>
        <v>0</v>
      </c>
      <c r="R18" s="5">
        <f>2+VLOOKUP($B18,Course!$E$3:$H$21,3,FALSE)-J18</f>
        <v>-4</v>
      </c>
      <c r="S18" s="5"/>
      <c r="T18" s="5" t="str">
        <f>IF(OR(ISBLANK($D18),$D18&lt;=0),"",IF(Course!$C11=3,$D18,""))</f>
        <v/>
      </c>
      <c r="U18" s="5" t="str">
        <f>IF(OR(ISBLANK($I18),$I18&lt;=0),"",IF(Course!$C11=3,$I18,""))</f>
        <v/>
      </c>
      <c r="V18" s="5">
        <f>IF(OR(ISBLANK($D18),$D18&lt;=0),"",IF(Course!$C11=4,$D18,""))</f>
        <v>5</v>
      </c>
      <c r="W18" s="5">
        <f>IF(OR(ISBLANK($I18),$I18&lt;=0),"",IF(Course!$C11=4,$I18,""))</f>
        <v>10</v>
      </c>
      <c r="X18" s="5" t="str">
        <f>IF(OR(ISBLANK($D18),$D18&lt;=0),"",IF(Course!$C11=5,$D18,""))</f>
        <v/>
      </c>
      <c r="Y18" s="5" t="str">
        <f>IF(OR(ISBLANK($I18),$I18&lt;=0),"",IF(Course!$C11=5,$I18,""))</f>
        <v/>
      </c>
    </row>
    <row r="19" spans="2:25" x14ac:dyDescent="0.25">
      <c r="B19" s="2">
        <v>9</v>
      </c>
      <c r="C19" s="5">
        <f>QUOTIENT($G$5,18)+IF(VLOOKUP($B19,Course!$A$3:$D$21,4,FALSE)&lt;=MOD($G$5,18),1,0)</f>
        <v>1</v>
      </c>
      <c r="D19" s="1">
        <v>5</v>
      </c>
      <c r="E19" s="5">
        <f t="shared" si="0"/>
        <v>4</v>
      </c>
      <c r="F19" s="5">
        <f>IF(D19-Course!$C12&gt;2,Course!$C12+2,D19)</f>
        <v>5</v>
      </c>
      <c r="G19" s="2">
        <f t="shared" si="1"/>
        <v>1</v>
      </c>
      <c r="H19" s="5">
        <f>2+VLOOKUP($B19,Course!$A$3:$D$21,3,FALSE)-E19</f>
        <v>1</v>
      </c>
      <c r="I19" s="1">
        <v>5</v>
      </c>
      <c r="J19" s="5">
        <f t="shared" si="2"/>
        <v>4</v>
      </c>
      <c r="K19" s="5">
        <f>IF(I19-Course!$G12&gt;2,Course!$G12+2,I19)</f>
        <v>5</v>
      </c>
      <c r="L19" s="5"/>
      <c r="M19" s="5">
        <f>QUOTIENT($G$5,18)+IF(VLOOKUP($B19,Course!$E$3:$H$21,4,FALSE)&lt;=MOD($G$5,18),1,0)</f>
        <v>1</v>
      </c>
      <c r="N19" s="5"/>
      <c r="O19" s="5">
        <f>Course!C12</f>
        <v>3</v>
      </c>
      <c r="P19" s="5"/>
      <c r="Q19" s="2">
        <f t="shared" si="3"/>
        <v>1</v>
      </c>
      <c r="R19" s="5">
        <f>2+VLOOKUP($B19,Course!$E$3:$H$21,3,FALSE)-J19</f>
        <v>1</v>
      </c>
      <c r="S19" s="5"/>
      <c r="T19" s="5">
        <f>IF(OR(ISBLANK($D19),$D19&lt;=0),"",IF(Course!$C12=3,$D19,""))</f>
        <v>5</v>
      </c>
      <c r="U19" s="5">
        <f>IF(OR(ISBLANK($I19),$I19&lt;=0),"",IF(Course!$C12=3,$I19,""))</f>
        <v>5</v>
      </c>
      <c r="V19" s="5" t="str">
        <f>IF(OR(ISBLANK($D19),$D19&lt;=0),"",IF(Course!$C12=4,$D19,""))</f>
        <v/>
      </c>
      <c r="W19" s="5" t="str">
        <f>IF(OR(ISBLANK($I19),$I19&lt;=0),"",IF(Course!$C12=4,$I19,""))</f>
        <v/>
      </c>
      <c r="X19" s="5" t="str">
        <f>IF(OR(ISBLANK($D19),$D19&lt;=0),"",IF(Course!$C12=5,$D19,""))</f>
        <v/>
      </c>
      <c r="Y19" s="5" t="str">
        <f>IF(OR(ISBLANK($I19),$I19&lt;=0),"",IF(Course!$C12=5,$I19,""))</f>
        <v/>
      </c>
    </row>
    <row r="20" spans="2:25" x14ac:dyDescent="0.25">
      <c r="B20" s="2">
        <v>10</v>
      </c>
      <c r="C20" s="5">
        <f>QUOTIENT($G$5,18)+IF(VLOOKUP($B20,Course!$A$3:$D$21,4,FALSE)&lt;=MOD($G$5,18),1,0)</f>
        <v>1</v>
      </c>
      <c r="D20" s="1">
        <v>6</v>
      </c>
      <c r="E20" s="5">
        <f t="shared" si="0"/>
        <v>5</v>
      </c>
      <c r="F20" s="5">
        <f>IF(D20-Course!$C13&gt;2,Course!$C13+2,D20)</f>
        <v>6</v>
      </c>
      <c r="G20" s="2">
        <f t="shared" si="1"/>
        <v>1</v>
      </c>
      <c r="H20" s="5">
        <f>2+VLOOKUP($B20,Course!$A$3:$D$21,3,FALSE)-E20</f>
        <v>1</v>
      </c>
      <c r="I20" s="1">
        <v>5</v>
      </c>
      <c r="J20" s="5">
        <f t="shared" si="2"/>
        <v>4</v>
      </c>
      <c r="K20" s="5">
        <f>IF(I20-Course!$G13&gt;2,Course!$G13+2,I20)</f>
        <v>5</v>
      </c>
      <c r="L20" s="5"/>
      <c r="M20" s="5">
        <f>QUOTIENT($G$5,18)+IF(VLOOKUP($B20,Course!$E$3:$H$21,4,FALSE)&lt;=MOD($G$5,18),1,0)</f>
        <v>1</v>
      </c>
      <c r="N20" s="5"/>
      <c r="O20" s="5">
        <f>Course!C13</f>
        <v>4</v>
      </c>
      <c r="P20" s="5"/>
      <c r="Q20" s="2">
        <f t="shared" si="3"/>
        <v>2</v>
      </c>
      <c r="R20" s="5">
        <f>2+VLOOKUP($B20,Course!$E$3:$H$21,3,FALSE)-J20</f>
        <v>2</v>
      </c>
      <c r="S20" s="5"/>
      <c r="T20" s="5" t="str">
        <f>IF(OR(ISBLANK($D20),$D20&lt;=0),"",IF(Course!$C13=3,$D20,""))</f>
        <v/>
      </c>
      <c r="U20" s="5" t="str">
        <f>IF(OR(ISBLANK($I20),$I20&lt;=0),"",IF(Course!$C13=3,$I20,""))</f>
        <v/>
      </c>
      <c r="V20" s="5">
        <f>IF(OR(ISBLANK($D20),$D20&lt;=0),"",IF(Course!$C13=4,$D20,""))</f>
        <v>6</v>
      </c>
      <c r="W20" s="5">
        <f>IF(OR(ISBLANK($I20),$I20&lt;=0),"",IF(Course!$C13=4,$I20,""))</f>
        <v>5</v>
      </c>
      <c r="X20" s="5" t="str">
        <f>IF(OR(ISBLANK($D20),$D20&lt;=0),"",IF(Course!$C13=5,$D20,""))</f>
        <v/>
      </c>
      <c r="Y20" s="5" t="str">
        <f>IF(OR(ISBLANK($I20),$I20&lt;=0),"",IF(Course!$C13=5,$I20,""))</f>
        <v/>
      </c>
    </row>
    <row r="21" spans="2:25" x14ac:dyDescent="0.25">
      <c r="B21" s="2">
        <v>11</v>
      </c>
      <c r="C21" s="5">
        <f>QUOTIENT($G$5,18)+IF(VLOOKUP($B21,Course!$A$3:$D$21,4,FALSE)&lt;=MOD($G$5,18),1,0)</f>
        <v>1</v>
      </c>
      <c r="D21" s="1">
        <v>7</v>
      </c>
      <c r="E21" s="5">
        <f t="shared" si="0"/>
        <v>6</v>
      </c>
      <c r="F21" s="5">
        <f>IF(D21-Course!$C14&gt;2,Course!$C14+2,D21)</f>
        <v>6</v>
      </c>
      <c r="G21" s="2">
        <f t="shared" si="1"/>
        <v>0</v>
      </c>
      <c r="H21" s="5">
        <f>2+VLOOKUP($B21,Course!$A$3:$D$21,3,FALSE)-E21</f>
        <v>0</v>
      </c>
      <c r="I21" s="1">
        <v>10</v>
      </c>
      <c r="J21" s="5">
        <f t="shared" si="2"/>
        <v>10</v>
      </c>
      <c r="K21" s="5">
        <f>IF(I21-Course!$G14&gt;2,Course!$G14+2,I21)</f>
        <v>6</v>
      </c>
      <c r="L21" s="5"/>
      <c r="M21" s="5">
        <f>QUOTIENT($G$5,18)+IF(VLOOKUP($B21,Course!$E$3:$H$21,4,FALSE)&lt;=MOD($G$5,18),1,0)</f>
        <v>1</v>
      </c>
      <c r="N21" s="5"/>
      <c r="O21" s="5">
        <f>Course!C14</f>
        <v>4</v>
      </c>
      <c r="P21" s="5"/>
      <c r="Q21" s="2">
        <f t="shared" si="3"/>
        <v>0</v>
      </c>
      <c r="R21" s="5">
        <f>2+VLOOKUP($B21,Course!$E$3:$H$21,3,FALSE)-J21</f>
        <v>-4</v>
      </c>
      <c r="S21" s="5"/>
      <c r="T21" s="5" t="str">
        <f>IF(OR(ISBLANK($D21),$D21&lt;=0),"",IF(Course!$C14=3,$D21,""))</f>
        <v/>
      </c>
      <c r="U21" s="5" t="str">
        <f>IF(OR(ISBLANK($I21),$I21&lt;=0),"",IF(Course!$C14=3,$I21,""))</f>
        <v/>
      </c>
      <c r="V21" s="5">
        <f>IF(OR(ISBLANK($D21),$D21&lt;=0),"",IF(Course!$C14=4,$D21,""))</f>
        <v>7</v>
      </c>
      <c r="W21" s="5">
        <f>IF(OR(ISBLANK($I21),$I21&lt;=0),"",IF(Course!$C14=4,$I21,""))</f>
        <v>10</v>
      </c>
      <c r="X21" s="5" t="str">
        <f>IF(OR(ISBLANK($D21),$D21&lt;=0),"",IF(Course!$C14=5,$D21,""))</f>
        <v/>
      </c>
      <c r="Y21" s="5" t="str">
        <f>IF(OR(ISBLANK($I21),$I21&lt;=0),"",IF(Course!$C14=5,$I21,""))</f>
        <v/>
      </c>
    </row>
    <row r="22" spans="2:25" x14ac:dyDescent="0.25">
      <c r="B22" s="2">
        <v>12</v>
      </c>
      <c r="C22" s="5">
        <f>QUOTIENT($G$5,18)+IF(VLOOKUP($B22,Course!$A$3:$D$21,4,FALSE)&lt;=MOD($G$5,18),1,0)</f>
        <v>1</v>
      </c>
      <c r="D22" s="1">
        <v>7</v>
      </c>
      <c r="E22" s="5">
        <f t="shared" si="0"/>
        <v>6</v>
      </c>
      <c r="F22" s="5">
        <f>IF(D22-Course!$C15&gt;2,Course!$C15+2,D22)</f>
        <v>6</v>
      </c>
      <c r="G22" s="2">
        <f t="shared" si="1"/>
        <v>0</v>
      </c>
      <c r="H22" s="5">
        <f>2+VLOOKUP($B22,Course!$A$3:$D$21,3,FALSE)-E22</f>
        <v>0</v>
      </c>
      <c r="I22" s="1">
        <v>10</v>
      </c>
      <c r="J22" s="5">
        <f t="shared" si="2"/>
        <v>10</v>
      </c>
      <c r="K22" s="5">
        <f>IF(I22-Course!$G15&gt;2,Course!$G15+2,I22)</f>
        <v>6</v>
      </c>
      <c r="L22" s="5"/>
      <c r="M22" s="5">
        <f>QUOTIENT($G$5,18)+IF(VLOOKUP($B22,Course!$E$3:$H$21,4,FALSE)&lt;=MOD($G$5,18),1,0)</f>
        <v>1</v>
      </c>
      <c r="N22" s="5"/>
      <c r="O22" s="5">
        <f>Course!C15</f>
        <v>4</v>
      </c>
      <c r="P22" s="5"/>
      <c r="Q22" s="2">
        <f t="shared" si="3"/>
        <v>0</v>
      </c>
      <c r="R22" s="5">
        <f>2+VLOOKUP($B22,Course!$E$3:$H$21,3,FALSE)-J22</f>
        <v>-4</v>
      </c>
      <c r="S22" s="5"/>
      <c r="T22" s="5" t="str">
        <f>IF(OR(ISBLANK($D22),$D22&lt;=0),"",IF(Course!$C15=3,$D22,""))</f>
        <v/>
      </c>
      <c r="U22" s="5" t="str">
        <f>IF(OR(ISBLANK($I22),$I22&lt;=0),"",IF(Course!$C15=3,$I22,""))</f>
        <v/>
      </c>
      <c r="V22" s="5">
        <f>IF(OR(ISBLANK($D22),$D22&lt;=0),"",IF(Course!$C15=4,$D22,""))</f>
        <v>7</v>
      </c>
      <c r="W22" s="5">
        <f>IF(OR(ISBLANK($I22),$I22&lt;=0),"",IF(Course!$C15=4,$I22,""))</f>
        <v>10</v>
      </c>
      <c r="X22" s="5" t="str">
        <f>IF(OR(ISBLANK($D22),$D22&lt;=0),"",IF(Course!$C15=5,$D22,""))</f>
        <v/>
      </c>
      <c r="Y22" s="5" t="str">
        <f>IF(OR(ISBLANK($I22),$I22&lt;=0),"",IF(Course!$C15=5,$I22,""))</f>
        <v/>
      </c>
    </row>
    <row r="23" spans="2:25" x14ac:dyDescent="0.25">
      <c r="B23" s="2">
        <v>13</v>
      </c>
      <c r="C23" s="5">
        <f>QUOTIENT($G$5,18)+IF(VLOOKUP($B23,Course!$A$3:$D$21,4,FALSE)&lt;=MOD($G$5,18),1,0)</f>
        <v>2</v>
      </c>
      <c r="D23" s="1">
        <v>6</v>
      </c>
      <c r="E23" s="5">
        <f t="shared" si="0"/>
        <v>4</v>
      </c>
      <c r="F23" s="5">
        <f>IF(D23-Course!$C16&gt;2,Course!$C16+2,D23)</f>
        <v>6</v>
      </c>
      <c r="G23" s="2">
        <f t="shared" si="1"/>
        <v>2</v>
      </c>
      <c r="H23" s="5">
        <f>2+VLOOKUP($B23,Course!$A$3:$D$21,3,FALSE)-E23</f>
        <v>2</v>
      </c>
      <c r="I23" s="1">
        <v>4</v>
      </c>
      <c r="J23" s="5">
        <f t="shared" si="2"/>
        <v>2</v>
      </c>
      <c r="K23" s="5">
        <f>IF(I23-Course!$G16&gt;2,Course!$G16+2,I23)</f>
        <v>4</v>
      </c>
      <c r="L23" s="5"/>
      <c r="M23" s="5">
        <f>QUOTIENT($G$5,18)+IF(VLOOKUP($B23,Course!$E$3:$H$21,4,FALSE)&lt;=MOD($G$5,18),1,0)</f>
        <v>2</v>
      </c>
      <c r="N23" s="5"/>
      <c r="O23" s="5">
        <f>Course!C16</f>
        <v>4</v>
      </c>
      <c r="P23" s="5"/>
      <c r="Q23" s="2">
        <f t="shared" si="3"/>
        <v>4</v>
      </c>
      <c r="R23" s="5">
        <f>2+VLOOKUP($B23,Course!$E$3:$H$21,3,FALSE)-J23</f>
        <v>4</v>
      </c>
      <c r="S23" s="5"/>
      <c r="T23" s="5" t="str">
        <f>IF(OR(ISBLANK($D23),$D23&lt;=0),"",IF(Course!$C16=3,$D23,""))</f>
        <v/>
      </c>
      <c r="U23" s="5" t="str">
        <f>IF(OR(ISBLANK($I23),$I23&lt;=0),"",IF(Course!$C16=3,$I23,""))</f>
        <v/>
      </c>
      <c r="V23" s="5">
        <f>IF(OR(ISBLANK($D23),$D23&lt;=0),"",IF(Course!$C16=4,$D23,""))</f>
        <v>6</v>
      </c>
      <c r="W23" s="5">
        <f>IF(OR(ISBLANK($I23),$I23&lt;=0),"",IF(Course!$C16=4,$I23,""))</f>
        <v>4</v>
      </c>
      <c r="X23" s="5" t="str">
        <f>IF(OR(ISBLANK($D23),$D23&lt;=0),"",IF(Course!$C16=5,$D23,""))</f>
        <v/>
      </c>
      <c r="Y23" s="5" t="str">
        <f>IF(OR(ISBLANK($I23),$I23&lt;=0),"",IF(Course!$C16=5,$I23,""))</f>
        <v/>
      </c>
    </row>
    <row r="24" spans="2:25" x14ac:dyDescent="0.25">
      <c r="B24" s="2">
        <v>14</v>
      </c>
      <c r="C24" s="5">
        <f>QUOTIENT($G$5,18)+IF(VLOOKUP($B24,Course!$A$3:$D$21,4,FALSE)&lt;=MOD($G$5,18),1,0)</f>
        <v>1</v>
      </c>
      <c r="D24" s="1">
        <v>4</v>
      </c>
      <c r="E24" s="5">
        <f t="shared" si="0"/>
        <v>3</v>
      </c>
      <c r="F24" s="5">
        <f>IF(D24-Course!$C17&gt;2,Course!$C17+2,D24)</f>
        <v>4</v>
      </c>
      <c r="G24" s="2">
        <f t="shared" si="1"/>
        <v>2</v>
      </c>
      <c r="H24" s="5">
        <f>2+VLOOKUP($B24,Course!$A$3:$D$21,3,FALSE)-E24</f>
        <v>2</v>
      </c>
      <c r="I24" s="1">
        <v>3</v>
      </c>
      <c r="J24" s="5">
        <f t="shared" si="2"/>
        <v>2</v>
      </c>
      <c r="K24" s="5">
        <f>IF(I24-Course!$G17&gt;2,Course!$G17+2,I24)</f>
        <v>3</v>
      </c>
      <c r="L24" s="5"/>
      <c r="M24" s="5">
        <f>QUOTIENT($G$5,18)+IF(VLOOKUP($B24,Course!$E$3:$H$21,4,FALSE)&lt;=MOD($G$5,18),1,0)</f>
        <v>1</v>
      </c>
      <c r="N24" s="5"/>
      <c r="O24" s="5">
        <f>Course!C17</f>
        <v>3</v>
      </c>
      <c r="P24" s="5"/>
      <c r="Q24" s="2">
        <f t="shared" si="3"/>
        <v>3</v>
      </c>
      <c r="R24" s="5">
        <f>2+VLOOKUP($B24,Course!$E$3:$H$21,3,FALSE)-J24</f>
        <v>3</v>
      </c>
      <c r="S24" s="5"/>
      <c r="T24" s="5">
        <f>IF(OR(ISBLANK($D24),$D24&lt;=0),"",IF(Course!$C17=3,$D24,""))</f>
        <v>4</v>
      </c>
      <c r="U24" s="5">
        <f>IF(OR(ISBLANK($I24),$I24&lt;=0),"",IF(Course!$C17=3,$I24,""))</f>
        <v>3</v>
      </c>
      <c r="V24" s="5" t="str">
        <f>IF(OR(ISBLANK($D24),$D24&lt;=0),"",IF(Course!$C17=4,$D24,""))</f>
        <v/>
      </c>
      <c r="W24" s="5" t="str">
        <f>IF(OR(ISBLANK($I24),$I24&lt;=0),"",IF(Course!$C17=4,$I24,""))</f>
        <v/>
      </c>
      <c r="X24" s="5" t="str">
        <f>IF(OR(ISBLANK($D24),$D24&lt;=0),"",IF(Course!$C17=5,$D24,""))</f>
        <v/>
      </c>
      <c r="Y24" s="5" t="str">
        <f>IF(OR(ISBLANK($I24),$I24&lt;=0),"",IF(Course!$C17=5,$I24,""))</f>
        <v/>
      </c>
    </row>
    <row r="25" spans="2:25" x14ac:dyDescent="0.25">
      <c r="B25" s="2">
        <v>15</v>
      </c>
      <c r="C25" s="5">
        <f>QUOTIENT($G$5,18)+IF(VLOOKUP($B25,Course!$A$3:$D$21,4,FALSE)&lt;=MOD($G$5,18),1,0)</f>
        <v>2</v>
      </c>
      <c r="D25" s="1">
        <v>10</v>
      </c>
      <c r="E25" s="5">
        <f t="shared" si="0"/>
        <v>10</v>
      </c>
      <c r="F25" s="5">
        <f>IF(D25-Course!$C18&gt;2,Course!$C18+2,D25)</f>
        <v>7</v>
      </c>
      <c r="G25" s="2">
        <f t="shared" si="1"/>
        <v>0</v>
      </c>
      <c r="H25" s="5">
        <f>2+VLOOKUP($B25,Course!$A$3:$D$21,3,FALSE)-E25</f>
        <v>-3</v>
      </c>
      <c r="I25" s="1">
        <v>8</v>
      </c>
      <c r="J25" s="5">
        <f t="shared" si="2"/>
        <v>6</v>
      </c>
      <c r="K25" s="5">
        <f>IF(I25-Course!$G18&gt;2,Course!$G18+2,I25)</f>
        <v>7</v>
      </c>
      <c r="L25" s="5"/>
      <c r="M25" s="5">
        <f>QUOTIENT($G$5,18)+IF(VLOOKUP($B25,Course!$E$3:$H$21,4,FALSE)&lt;=MOD($G$5,18),1,0)</f>
        <v>2</v>
      </c>
      <c r="N25" s="5"/>
      <c r="O25" s="5">
        <f>Course!C18</f>
        <v>5</v>
      </c>
      <c r="P25" s="5"/>
      <c r="Q25" s="2">
        <f t="shared" si="3"/>
        <v>1</v>
      </c>
      <c r="R25" s="5">
        <f>2+VLOOKUP($B25,Course!$E$3:$H$21,3,FALSE)-J25</f>
        <v>1</v>
      </c>
      <c r="S25" s="5"/>
      <c r="T25" s="5" t="str">
        <f>IF(OR(ISBLANK($D25),$D25&lt;=0),"",IF(Course!$C18=3,$D25,""))</f>
        <v/>
      </c>
      <c r="U25" s="5" t="str">
        <f>IF(OR(ISBLANK($I25),$I25&lt;=0),"",IF(Course!$C18=3,$I25,""))</f>
        <v/>
      </c>
      <c r="V25" s="5" t="str">
        <f>IF(OR(ISBLANK($D25),$D25&lt;=0),"",IF(Course!$C18=4,$D25,""))</f>
        <v/>
      </c>
      <c r="W25" s="5" t="str">
        <f>IF(OR(ISBLANK($I25),$I25&lt;=0),"",IF(Course!$C18=4,$I25,""))</f>
        <v/>
      </c>
      <c r="X25" s="5">
        <f>IF(OR(ISBLANK($D25),$D25&lt;=0),"",IF(Course!$C18=5,$D25,""))</f>
        <v>10</v>
      </c>
      <c r="Y25" s="5">
        <f>IF(OR(ISBLANK($I25),$I25&lt;=0),"",IF(Course!$C18=5,$I25,""))</f>
        <v>8</v>
      </c>
    </row>
    <row r="26" spans="2:25" x14ac:dyDescent="0.25">
      <c r="B26" s="2">
        <v>16</v>
      </c>
      <c r="C26" s="5">
        <f>QUOTIENT($G$5,18)+IF(VLOOKUP($B26,Course!$A$3:$D$21,4,FALSE)&lt;=MOD($G$5,18),1,0)</f>
        <v>2</v>
      </c>
      <c r="D26" s="1">
        <v>10</v>
      </c>
      <c r="E26" s="5">
        <f t="shared" si="0"/>
        <v>10</v>
      </c>
      <c r="F26" s="5">
        <f>IF(D26-Course!$C19&gt;2,Course!$C19+2,D26)</f>
        <v>6</v>
      </c>
      <c r="G26" s="2">
        <f t="shared" si="1"/>
        <v>0</v>
      </c>
      <c r="H26" s="5">
        <f>2+VLOOKUP($B26,Course!$A$3:$D$21,3,FALSE)-E26</f>
        <v>-4</v>
      </c>
      <c r="I26" s="1">
        <v>10</v>
      </c>
      <c r="J26" s="5">
        <f t="shared" si="2"/>
        <v>10</v>
      </c>
      <c r="K26" s="5">
        <f>IF(I26-Course!$G19&gt;2,Course!$G19+2,I26)</f>
        <v>6</v>
      </c>
      <c r="L26" s="5"/>
      <c r="M26" s="5">
        <f>QUOTIENT($G$5,18)+IF(VLOOKUP($B26,Course!$E$3:$H$21,4,FALSE)&lt;=MOD($G$5,18),1,0)</f>
        <v>2</v>
      </c>
      <c r="N26" s="5"/>
      <c r="O26" s="5">
        <f>Course!C19</f>
        <v>4</v>
      </c>
      <c r="P26" s="5"/>
      <c r="Q26" s="2">
        <f t="shared" si="3"/>
        <v>0</v>
      </c>
      <c r="R26" s="5">
        <f>2+VLOOKUP($B26,Course!$E$3:$H$21,3,FALSE)-J26</f>
        <v>-4</v>
      </c>
      <c r="S26" s="5"/>
      <c r="T26" s="5" t="str">
        <f>IF(OR(ISBLANK($D26),$D26&lt;=0),"",IF(Course!$C19=3,$D26,""))</f>
        <v/>
      </c>
      <c r="U26" s="5" t="str">
        <f>IF(OR(ISBLANK($I26),$I26&lt;=0),"",IF(Course!$C19=3,$I26,""))</f>
        <v/>
      </c>
      <c r="V26" s="5">
        <f>IF(OR(ISBLANK($D26),$D26&lt;=0),"",IF(Course!$C19=4,$D26,""))</f>
        <v>10</v>
      </c>
      <c r="W26" s="5">
        <f>IF(OR(ISBLANK($I26),$I26&lt;=0),"",IF(Course!$C19=4,$I26,""))</f>
        <v>10</v>
      </c>
      <c r="X26" s="5" t="str">
        <f>IF(OR(ISBLANK($D26),$D26&lt;=0),"",IF(Course!$C19=5,$D26,""))</f>
        <v/>
      </c>
      <c r="Y26" s="5" t="str">
        <f>IF(OR(ISBLANK($I26),$I26&lt;=0),"",IF(Course!$C19=5,$I26,""))</f>
        <v/>
      </c>
    </row>
    <row r="27" spans="2:25" x14ac:dyDescent="0.25">
      <c r="B27" s="2">
        <v>17</v>
      </c>
      <c r="C27" s="5">
        <f>QUOTIENT($G$5,18)+IF(VLOOKUP($B27,Course!$A$3:$D$21,4,FALSE)&lt;=MOD($G$5,18),1,0)</f>
        <v>1</v>
      </c>
      <c r="D27" s="1">
        <v>10</v>
      </c>
      <c r="E27" s="5">
        <f t="shared" si="0"/>
        <v>10</v>
      </c>
      <c r="F27" s="5">
        <f>IF(D27-Course!$C20&gt;2,Course!$C20+2,D27)</f>
        <v>7</v>
      </c>
      <c r="G27" s="2">
        <f t="shared" si="1"/>
        <v>0</v>
      </c>
      <c r="H27" s="5">
        <f>2+VLOOKUP($B27,Course!$A$3:$D$21,3,FALSE)-E27</f>
        <v>-3</v>
      </c>
      <c r="I27" s="1">
        <v>7</v>
      </c>
      <c r="J27" s="5">
        <f t="shared" si="2"/>
        <v>6</v>
      </c>
      <c r="K27" s="5">
        <f>IF(I27-Course!$G20&gt;2,Course!$G20+2,I27)</f>
        <v>7</v>
      </c>
      <c r="L27" s="5"/>
      <c r="M27" s="5">
        <f>QUOTIENT($G$5,18)+IF(VLOOKUP($B27,Course!$E$3:$H$21,4,FALSE)&lt;=MOD($G$5,18),1,0)</f>
        <v>1</v>
      </c>
      <c r="N27" s="5"/>
      <c r="O27" s="5">
        <f>Course!C20</f>
        <v>5</v>
      </c>
      <c r="P27" s="5"/>
      <c r="Q27" s="2">
        <f t="shared" si="3"/>
        <v>1</v>
      </c>
      <c r="R27" s="5">
        <f>2+VLOOKUP($B27,Course!$E$3:$H$21,3,FALSE)-J27</f>
        <v>1</v>
      </c>
      <c r="S27" s="5"/>
      <c r="T27" s="5" t="str">
        <f>IF(OR(ISBLANK($D27),$D27&lt;=0),"",IF(Course!$C20=3,$D27,""))</f>
        <v/>
      </c>
      <c r="U27" s="5" t="str">
        <f>IF(OR(ISBLANK($I27),$I27&lt;=0),"",IF(Course!$C20=3,$I27,""))</f>
        <v/>
      </c>
      <c r="V27" s="5" t="str">
        <f>IF(OR(ISBLANK($D27),$D27&lt;=0),"",IF(Course!$C20=4,$D27,""))</f>
        <v/>
      </c>
      <c r="W27" s="5" t="str">
        <f>IF(OR(ISBLANK($I27),$I27&lt;=0),"",IF(Course!$C20=4,$I27,""))</f>
        <v/>
      </c>
      <c r="X27" s="5">
        <f>IF(OR(ISBLANK($D27),$D27&lt;=0),"",IF(Course!$C20=5,$D27,""))</f>
        <v>10</v>
      </c>
      <c r="Y27" s="5">
        <f>IF(OR(ISBLANK($I27),$I27&lt;=0),"",IF(Course!$C20=5,$I27,""))</f>
        <v>7</v>
      </c>
    </row>
    <row r="28" spans="2:25" x14ac:dyDescent="0.25">
      <c r="B28" s="2">
        <v>18</v>
      </c>
      <c r="C28" s="5">
        <f>QUOTIENT($G$5,18)+IF(VLOOKUP($B28,Course!$A$3:$D$21,4,FALSE)&lt;=MOD($G$5,18),1,0)</f>
        <v>1</v>
      </c>
      <c r="D28" s="1">
        <v>5</v>
      </c>
      <c r="E28" s="5">
        <f t="shared" si="0"/>
        <v>4</v>
      </c>
      <c r="F28" s="5">
        <f>IF(D28-Course!$C21&gt;2,Course!$C21+2,D28)</f>
        <v>5</v>
      </c>
      <c r="G28" s="2">
        <f t="shared" si="1"/>
        <v>1</v>
      </c>
      <c r="H28" s="5">
        <f>2+VLOOKUP($B28,Course!$A$3:$D$21,3,FALSE)-E28</f>
        <v>1</v>
      </c>
      <c r="I28" s="1">
        <v>5</v>
      </c>
      <c r="J28" s="5">
        <f t="shared" si="2"/>
        <v>4</v>
      </c>
      <c r="K28" s="5">
        <f>IF(I28-Course!$G21&gt;2,Course!$G21+2,I28)</f>
        <v>5</v>
      </c>
      <c r="L28" s="5"/>
      <c r="M28" s="5">
        <f>QUOTIENT($G$5,18)+IF(VLOOKUP($B28,Course!$E$3:$H$21,4,FALSE)&lt;=MOD($G$5,18),1,0)</f>
        <v>1</v>
      </c>
      <c r="N28" s="5"/>
      <c r="O28" s="5">
        <f>Course!C21</f>
        <v>3</v>
      </c>
      <c r="P28" s="5"/>
      <c r="Q28" s="2">
        <f t="shared" si="3"/>
        <v>1</v>
      </c>
      <c r="R28" s="5">
        <f>2+VLOOKUP($B28,Course!$E$3:$H$21,3,FALSE)-J28</f>
        <v>1</v>
      </c>
      <c r="S28" s="5"/>
      <c r="T28" s="5">
        <f>IF(OR(ISBLANK($D28),$D28&lt;=0),"",IF(Course!$C21=3,$D28,""))</f>
        <v>5</v>
      </c>
      <c r="U28" s="5">
        <f>IF(OR(ISBLANK($I28),$I28&lt;=0),"",IF(Course!$C21=3,$I28,""))</f>
        <v>5</v>
      </c>
      <c r="V28" s="5" t="str">
        <f>IF(OR(ISBLANK($D28),$D28&lt;=0),"",IF(Course!$C21=4,$D28,""))</f>
        <v/>
      </c>
      <c r="W28" s="5" t="str">
        <f>IF(OR(ISBLANK($I28),$I28&lt;=0),"",IF(Course!$C21=4,$I28,""))</f>
        <v/>
      </c>
      <c r="X28" s="5" t="str">
        <f>IF(OR(ISBLANK($D28),$D28&lt;=0),"",IF(Course!$C21=5,$D28,""))</f>
        <v/>
      </c>
      <c r="Y28" s="5" t="str">
        <f>IF(OR(ISBLANK($I28),$I28&lt;=0),"",IF(Course!$C21=5,$I28,""))</f>
        <v/>
      </c>
    </row>
    <row r="29" spans="2:25" x14ac:dyDescent="0.25">
      <c r="B29" s="28" t="s">
        <v>2</v>
      </c>
      <c r="C29" s="29"/>
      <c r="D29" s="29">
        <f>SUM(D11:D28)</f>
        <v>114</v>
      </c>
      <c r="E29" s="38">
        <f>SUM(E11:E28)</f>
        <v>97</v>
      </c>
      <c r="F29" s="38">
        <f>SUM(F11:F28)</f>
        <v>98</v>
      </c>
      <c r="G29" s="28">
        <f t="shared" ref="G29:R29" si="4">SUM(G11:G28)</f>
        <v>24</v>
      </c>
      <c r="H29" s="29">
        <f t="shared" si="4"/>
        <v>10</v>
      </c>
      <c r="I29" s="29">
        <f t="shared" si="4"/>
        <v>121</v>
      </c>
      <c r="J29" s="29">
        <f t="shared" si="4"/>
        <v>104</v>
      </c>
      <c r="K29" s="38">
        <f t="shared" si="4"/>
        <v>99</v>
      </c>
      <c r="L29" s="29"/>
      <c r="M29" s="29"/>
      <c r="N29" s="29"/>
      <c r="O29" s="29"/>
      <c r="P29" s="29"/>
      <c r="Q29" s="28">
        <f t="shared" si="4"/>
        <v>23</v>
      </c>
      <c r="R29" s="29">
        <f t="shared" si="4"/>
        <v>3</v>
      </c>
      <c r="S29" s="29"/>
      <c r="T29" s="5" t="str">
        <f>IF(OR(ISBLANK($D29),$D29&lt;=0),"",IF(Course!$C22=3,$D29,""))</f>
        <v/>
      </c>
      <c r="U29" s="5" t="str">
        <f>IF(OR(ISBLANK($I29),$I29&lt;=0),"",IF(Course!$C22=3,$I29,""))</f>
        <v/>
      </c>
      <c r="V29" s="5" t="str">
        <f>IF(OR(ISBLANK($D29),$D29&lt;=0),"",IF(Course!$C22=4,$D29,""))</f>
        <v/>
      </c>
      <c r="W29" s="5" t="str">
        <f>IF(OR(ISBLANK($I29),$I29&lt;=0),"",IF(Course!$C22=4,$I29,""))</f>
        <v/>
      </c>
      <c r="X29" s="5" t="str">
        <f>IF(OR(ISBLANK($D29),$D29&lt;=0),"",IF(Course!$C22=5,$D29,""))</f>
        <v/>
      </c>
      <c r="Y29" s="5" t="str">
        <f>IF(OR(ISBLANK($I29),$I29&lt;=0),"",IF(Course!$C22=5,$I29,""))</f>
        <v/>
      </c>
    </row>
    <row r="30" spans="2:25" x14ac:dyDescent="0.25">
      <c r="B30" s="25" t="s">
        <v>27</v>
      </c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7">
        <f>Q29+G29</f>
        <v>47</v>
      </c>
      <c r="R30" s="28">
        <f>R29+H29</f>
        <v>13</v>
      </c>
      <c r="S30" s="28">
        <f>Q30+R30/1000</f>
        <v>47.012999999999998</v>
      </c>
      <c r="T30" s="33"/>
      <c r="U30" s="33">
        <f>AVERAGE(T11:U29)</f>
        <v>4.375</v>
      </c>
      <c r="V30" s="33"/>
      <c r="W30" s="33">
        <f>AVERAGE(V11:W29)</f>
        <v>6.9090909090909092</v>
      </c>
      <c r="X30" s="33"/>
      <c r="Y30" s="33">
        <f>AVERAGE(X11:Y29)</f>
        <v>8</v>
      </c>
    </row>
    <row r="31" spans="2:25" hidden="1" x14ac:dyDescent="0.25"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7"/>
      <c r="R31" s="26"/>
      <c r="S31" s="26"/>
      <c r="T31" s="26"/>
      <c r="U31" s="26"/>
      <c r="V31" s="26"/>
      <c r="W31" s="26"/>
      <c r="X31" s="26"/>
      <c r="Y31" s="26"/>
    </row>
    <row r="32" spans="2:25" x14ac:dyDescent="0.25">
      <c r="B32" s="36" t="s">
        <v>49</v>
      </c>
      <c r="C32" s="36"/>
      <c r="D32" s="36"/>
      <c r="E32" s="36"/>
      <c r="F32" s="36"/>
      <c r="G32" s="36">
        <f>F29-Course!C25</f>
        <v>27</v>
      </c>
      <c r="H32" s="36"/>
      <c r="I32" s="36"/>
      <c r="J32" s="36"/>
      <c r="K32" s="36"/>
      <c r="L32" s="36"/>
      <c r="M32" s="36"/>
      <c r="N32" s="36"/>
      <c r="O32" s="36"/>
      <c r="P32" s="36"/>
      <c r="Q32" s="37">
        <f>K29-Course!G25</f>
        <v>28</v>
      </c>
      <c r="R32" s="26"/>
      <c r="S32" s="26"/>
      <c r="T32" s="26"/>
      <c r="U32" s="26"/>
      <c r="V32" s="26"/>
      <c r="W32" s="26"/>
      <c r="X32" s="26"/>
      <c r="Y32" s="26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90" verticalDpi="9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46">
    <tabColor theme="7" tint="0.59999389629810485"/>
  </sheetPr>
  <dimension ref="A1:Z33"/>
  <sheetViews>
    <sheetView topLeftCell="A13" zoomScaleNormal="100" workbookViewId="0">
      <selection activeCell="I29" sqref="I29"/>
    </sheetView>
  </sheetViews>
  <sheetFormatPr defaultColWidth="0" defaultRowHeight="15" customHeight="1" zeroHeight="1" x14ac:dyDescent="0.25"/>
  <cols>
    <col min="1" max="1" width="0.7109375" style="6" customWidth="1"/>
    <col min="2" max="2" width="9.140625" style="6" customWidth="1"/>
    <col min="3" max="3" width="9.28515625" style="5" hidden="1" customWidth="1"/>
    <col min="4" max="4" width="9.140625" style="6" customWidth="1"/>
    <col min="5" max="5" width="10.7109375" style="6" hidden="1" customWidth="1"/>
    <col min="6" max="6" width="9.140625" style="6" hidden="1" customWidth="1"/>
    <col min="7" max="7" width="10.7109375" style="6" customWidth="1"/>
    <col min="8" max="8" width="10.7109375" style="6" hidden="1" customWidth="1"/>
    <col min="9" max="9" width="9.140625" style="6" customWidth="1"/>
    <col min="10" max="14" width="10.7109375" style="6" hidden="1" customWidth="1"/>
    <col min="15" max="16" width="9.140625" style="6" hidden="1" customWidth="1"/>
    <col min="17" max="17" width="10.7109375" style="6" customWidth="1"/>
    <col min="18" max="25" width="10.7109375" style="6" hidden="1" customWidth="1"/>
    <col min="26" max="26" width="0.7109375" style="6" customWidth="1"/>
    <col min="27" max="16384" width="9.140625" style="6" hidden="1"/>
  </cols>
  <sheetData>
    <row r="1" spans="2:25" ht="3.75" customHeight="1" x14ac:dyDescent="0.25"/>
    <row r="2" spans="2:25" ht="23.25" x14ac:dyDescent="0.25">
      <c r="B2" s="132" t="str">
        <f ca="1">MID(CELL("filename",D4),FIND("]",CELL("filename",D4))+1,255)</f>
        <v>Paul</v>
      </c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23"/>
      <c r="T2" s="34"/>
      <c r="U2" s="34"/>
      <c r="V2" s="34"/>
      <c r="W2" s="34"/>
      <c r="X2" s="34"/>
      <c r="Y2" s="34"/>
    </row>
    <row r="3" spans="2:25" x14ac:dyDescent="0.25">
      <c r="B3" s="135" t="s">
        <v>119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24"/>
      <c r="T3" s="35"/>
      <c r="U3" s="35"/>
      <c r="V3" s="35"/>
      <c r="W3" s="35"/>
      <c r="X3" s="35"/>
      <c r="Y3" s="35"/>
    </row>
    <row r="4" spans="2:25" x14ac:dyDescent="0.25"/>
    <row r="5" spans="2:25" x14ac:dyDescent="0.25">
      <c r="B5" s="136" t="s">
        <v>12</v>
      </c>
      <c r="C5" s="136"/>
      <c r="D5" s="136"/>
      <c r="E5" s="25"/>
      <c r="F5" s="26"/>
      <c r="G5" s="31">
        <v>18</v>
      </c>
    </row>
    <row r="6" spans="2:25" hidden="1" x14ac:dyDescent="0.25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2:25" x14ac:dyDescent="0.25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2:25" x14ac:dyDescent="0.25">
      <c r="B8" s="133" t="s">
        <v>23</v>
      </c>
      <c r="C8" s="137" t="s">
        <v>44</v>
      </c>
      <c r="D8" s="133" t="s">
        <v>24</v>
      </c>
      <c r="E8" s="133"/>
      <c r="F8" s="133"/>
      <c r="G8" s="133"/>
      <c r="H8" s="133"/>
      <c r="I8" s="133" t="s">
        <v>25</v>
      </c>
      <c r="J8" s="133"/>
      <c r="K8" s="133"/>
      <c r="L8" s="133"/>
      <c r="M8" s="133"/>
      <c r="N8" s="133"/>
      <c r="O8" s="133"/>
      <c r="P8" s="133"/>
      <c r="Q8" s="133"/>
      <c r="R8" s="133"/>
      <c r="S8" s="27"/>
      <c r="T8" s="133" t="s">
        <v>50</v>
      </c>
      <c r="U8" s="133"/>
      <c r="V8" s="133" t="s">
        <v>51</v>
      </c>
      <c r="W8" s="133"/>
      <c r="X8" s="133" t="s">
        <v>52</v>
      </c>
      <c r="Y8" s="133"/>
    </row>
    <row r="9" spans="2:25" x14ac:dyDescent="0.25">
      <c r="B9" s="133"/>
      <c r="C9" s="137"/>
      <c r="D9" s="138" t="s">
        <v>26</v>
      </c>
      <c r="E9" s="134" t="s">
        <v>13</v>
      </c>
      <c r="F9" s="134"/>
      <c r="G9" s="134"/>
      <c r="H9" s="134"/>
      <c r="I9" s="138" t="s">
        <v>26</v>
      </c>
      <c r="J9" s="134" t="s">
        <v>13</v>
      </c>
      <c r="K9" s="134"/>
      <c r="L9" s="134"/>
      <c r="M9" s="134"/>
      <c r="N9" s="134"/>
      <c r="O9" s="134"/>
      <c r="P9" s="134"/>
      <c r="Q9" s="134"/>
      <c r="R9" s="134"/>
      <c r="S9" s="28"/>
      <c r="T9" s="33" t="s">
        <v>24</v>
      </c>
      <c r="U9" s="33" t="s">
        <v>25</v>
      </c>
      <c r="V9" s="33" t="s">
        <v>24</v>
      </c>
      <c r="W9" s="33" t="s">
        <v>25</v>
      </c>
      <c r="X9" s="33" t="s">
        <v>24</v>
      </c>
      <c r="Y9" s="33" t="s">
        <v>25</v>
      </c>
    </row>
    <row r="10" spans="2:25" x14ac:dyDescent="0.25">
      <c r="B10" s="133"/>
      <c r="C10" s="137"/>
      <c r="D10" s="138"/>
      <c r="E10" s="29" t="s">
        <v>45</v>
      </c>
      <c r="F10" s="29" t="s">
        <v>111</v>
      </c>
      <c r="G10" s="29" t="s">
        <v>41</v>
      </c>
      <c r="H10" s="29" t="s">
        <v>40</v>
      </c>
      <c r="I10" s="138"/>
      <c r="J10" s="29" t="s">
        <v>45</v>
      </c>
      <c r="K10" s="29" t="s">
        <v>111</v>
      </c>
      <c r="L10" s="29"/>
      <c r="M10" s="29" t="s">
        <v>44</v>
      </c>
      <c r="N10" s="29"/>
      <c r="O10" s="29" t="s">
        <v>112</v>
      </c>
      <c r="P10" s="29"/>
      <c r="Q10" s="29" t="s">
        <v>41</v>
      </c>
      <c r="R10" s="29" t="s">
        <v>40</v>
      </c>
      <c r="S10" s="29"/>
      <c r="T10" s="38"/>
      <c r="U10" s="38"/>
      <c r="V10" s="38"/>
      <c r="W10" s="38"/>
      <c r="X10" s="38"/>
      <c r="Y10" s="38"/>
    </row>
    <row r="11" spans="2:25" x14ac:dyDescent="0.25">
      <c r="B11" s="2">
        <v>1</v>
      </c>
      <c r="C11" s="5">
        <f>QUOTIENT($G$5,18)+IF(VLOOKUP($B11,Course!$A$3:$D$21,4,FALSE)&lt;=MOD($G$5,18),1,0)</f>
        <v>1</v>
      </c>
      <c r="D11" s="1">
        <v>6</v>
      </c>
      <c r="E11" s="5">
        <f>IF(D11=10,10,D11-$C11)</f>
        <v>5</v>
      </c>
      <c r="F11" s="5">
        <f>IF(D11-Course!$C4&gt;2,Course!$C4+2,D11)</f>
        <v>6</v>
      </c>
      <c r="G11" s="2">
        <f>IF(H11&lt;0,0,H11)</f>
        <v>1</v>
      </c>
      <c r="H11" s="5">
        <f>2+VLOOKUP($B11,Course!$A$3:$D$21,3,FALSE)-E11</f>
        <v>1</v>
      </c>
      <c r="I11" s="1">
        <v>5</v>
      </c>
      <c r="J11" s="5">
        <f>IF(I11=10,10,I11-$M11)</f>
        <v>4</v>
      </c>
      <c r="K11" s="5">
        <f>IF(I11-Course!$G4&gt;2,Course!$G4+2,I11)</f>
        <v>5</v>
      </c>
      <c r="L11" s="5"/>
      <c r="M11" s="5">
        <f>QUOTIENT($G$5,18)+IF(VLOOKUP($B11,Course!$E$3:$H$21,4,FALSE)&lt;=MOD($G$5,18),1,0)</f>
        <v>1</v>
      </c>
      <c r="N11" s="5"/>
      <c r="O11" s="5">
        <f>Course!C4</f>
        <v>4</v>
      </c>
      <c r="P11" s="5"/>
      <c r="Q11" s="2">
        <f>IF(R11&lt;0,0,R11)</f>
        <v>2</v>
      </c>
      <c r="R11" s="5">
        <f>2+VLOOKUP($B11,Course!$E$3:$H$21,3,FALSE)-J11</f>
        <v>2</v>
      </c>
      <c r="S11" s="5"/>
      <c r="T11" s="5" t="str">
        <f>IF(OR(ISBLANK($D11),$D11&lt;=0),"",IF(Course!$C4=3,$D11,""))</f>
        <v/>
      </c>
      <c r="U11" s="5" t="str">
        <f>IF(OR(ISBLANK($I11),$I11&lt;=0),"",IF(Course!$C4=3,$I11,""))</f>
        <v/>
      </c>
      <c r="V11" s="5">
        <f>IF(OR(ISBLANK($D11),$D11&lt;=0),"",IF(Course!$C4=4,$D11,""))</f>
        <v>6</v>
      </c>
      <c r="W11" s="5">
        <f>IF(OR(ISBLANK($I11),$I11&lt;=0),"",IF(Course!$C4=4,$I11,""))</f>
        <v>5</v>
      </c>
      <c r="X11" s="5" t="str">
        <f>IF(OR(ISBLANK($D11),$D11&lt;=0),"",IF(Course!$C4=5,$D11,""))</f>
        <v/>
      </c>
      <c r="Y11" s="5" t="str">
        <f>IF(OR(ISBLANK($I11),$I11&lt;=0),"",IF(Course!$C4=5,$I11,""))</f>
        <v/>
      </c>
    </row>
    <row r="12" spans="2:25" x14ac:dyDescent="0.25">
      <c r="B12" s="2">
        <v>2</v>
      </c>
      <c r="C12" s="5">
        <f>QUOTIENT($G$5,18)+IF(VLOOKUP($B12,Course!$A$3:$D$21,4,FALSE)&lt;=MOD($G$5,18),1,0)</f>
        <v>1</v>
      </c>
      <c r="D12" s="1">
        <v>6</v>
      </c>
      <c r="E12" s="5">
        <f t="shared" ref="E12:E28" si="0">IF(D12=10,10,D12-$C12)</f>
        <v>5</v>
      </c>
      <c r="F12" s="5">
        <f>IF(D12-Course!$C5&gt;2,Course!$C5+2,D12)</f>
        <v>6</v>
      </c>
      <c r="G12" s="2">
        <f t="shared" ref="G12:G28" si="1">IF(H12&lt;0,0,H12)</f>
        <v>2</v>
      </c>
      <c r="H12" s="5">
        <f>2+VLOOKUP($B12,Course!$A$3:$D$21,3,FALSE)-E12</f>
        <v>2</v>
      </c>
      <c r="I12" s="1">
        <v>6</v>
      </c>
      <c r="J12" s="5">
        <f t="shared" ref="J12:J28" si="2">IF(I12=10,10,I12-$M12)</f>
        <v>5</v>
      </c>
      <c r="K12" s="5">
        <f>IF(I12-Course!$G5&gt;2,Course!$G5+2,I12)</f>
        <v>6</v>
      </c>
      <c r="L12" s="5"/>
      <c r="M12" s="5">
        <f>QUOTIENT($G$5,18)+IF(VLOOKUP($B12,Course!$E$3:$H$21,4,FALSE)&lt;=MOD($G$5,18),1,0)</f>
        <v>1</v>
      </c>
      <c r="N12" s="5"/>
      <c r="O12" s="5">
        <f>Course!C5</f>
        <v>5</v>
      </c>
      <c r="P12" s="5"/>
      <c r="Q12" s="2">
        <f t="shared" ref="Q12:Q28" si="3">IF(R12&lt;0,0,R12)</f>
        <v>2</v>
      </c>
      <c r="R12" s="5">
        <f>2+VLOOKUP($B12,Course!$E$3:$H$21,3,FALSE)-J12</f>
        <v>2</v>
      </c>
      <c r="S12" s="5"/>
      <c r="T12" s="5" t="str">
        <f>IF(OR(ISBLANK($D12),$D12&lt;=0),"",IF(Course!$C5=3,$D12,""))</f>
        <v/>
      </c>
      <c r="U12" s="5" t="str">
        <f>IF(OR(ISBLANK($I12),$I12&lt;=0),"",IF(Course!$C5=3,$I12,""))</f>
        <v/>
      </c>
      <c r="V12" s="5" t="str">
        <f>IF(OR(ISBLANK($D12),$D12&lt;=0),"",IF(Course!$C5=4,$D12,""))</f>
        <v/>
      </c>
      <c r="W12" s="5" t="str">
        <f>IF(OR(ISBLANK($I12),$I12&lt;=0),"",IF(Course!$C5=4,$I12,""))</f>
        <v/>
      </c>
      <c r="X12" s="5">
        <f>IF(OR(ISBLANK($D12),$D12&lt;=0),"",IF(Course!$C5=5,$D12,""))</f>
        <v>6</v>
      </c>
      <c r="Y12" s="5">
        <f>IF(OR(ISBLANK($I12),$I12&lt;=0),"",IF(Course!$C5=5,$I12,""))</f>
        <v>6</v>
      </c>
    </row>
    <row r="13" spans="2:25" x14ac:dyDescent="0.25">
      <c r="B13" s="2">
        <v>3</v>
      </c>
      <c r="C13" s="5">
        <f>QUOTIENT($G$5,18)+IF(VLOOKUP($B13,Course!$A$3:$D$21,4,FALSE)&lt;=MOD($G$5,18),1,0)</f>
        <v>1</v>
      </c>
      <c r="D13" s="1">
        <v>5</v>
      </c>
      <c r="E13" s="5">
        <f t="shared" si="0"/>
        <v>4</v>
      </c>
      <c r="F13" s="5">
        <f>IF(D13-Course!$C6&gt;2,Course!$C6+2,D13)</f>
        <v>5</v>
      </c>
      <c r="G13" s="2">
        <f t="shared" si="1"/>
        <v>2</v>
      </c>
      <c r="H13" s="5">
        <f>2+VLOOKUP($B13,Course!$A$3:$D$21,3,FALSE)-E13</f>
        <v>2</v>
      </c>
      <c r="I13" s="1">
        <v>6</v>
      </c>
      <c r="J13" s="5">
        <f t="shared" si="2"/>
        <v>5</v>
      </c>
      <c r="K13" s="5">
        <f>IF(I13-Course!$G6&gt;2,Course!$G6+2,I13)</f>
        <v>6</v>
      </c>
      <c r="L13" s="5"/>
      <c r="M13" s="5">
        <f>QUOTIENT($G$5,18)+IF(VLOOKUP($B13,Course!$E$3:$H$21,4,FALSE)&lt;=MOD($G$5,18),1,0)</f>
        <v>1</v>
      </c>
      <c r="N13" s="5"/>
      <c r="O13" s="5">
        <f>Course!C6</f>
        <v>4</v>
      </c>
      <c r="P13" s="5"/>
      <c r="Q13" s="2">
        <f t="shared" si="3"/>
        <v>1</v>
      </c>
      <c r="R13" s="5">
        <f>2+VLOOKUP($B13,Course!$E$3:$H$21,3,FALSE)-J13</f>
        <v>1</v>
      </c>
      <c r="S13" s="5"/>
      <c r="T13" s="5" t="str">
        <f>IF(OR(ISBLANK($D13),$D13&lt;=0),"",IF(Course!$C6=3,$D13,""))</f>
        <v/>
      </c>
      <c r="U13" s="5" t="str">
        <f>IF(OR(ISBLANK($I13),$I13&lt;=0),"",IF(Course!$C6=3,$I13,""))</f>
        <v/>
      </c>
      <c r="V13" s="5">
        <f>IF(OR(ISBLANK($D13),$D13&lt;=0),"",IF(Course!$C6=4,$D13,""))</f>
        <v>5</v>
      </c>
      <c r="W13" s="5">
        <f>IF(OR(ISBLANK($I13),$I13&lt;=0),"",IF(Course!$C6=4,$I13,""))</f>
        <v>6</v>
      </c>
      <c r="X13" s="5" t="str">
        <f>IF(OR(ISBLANK($D13),$D13&lt;=0),"",IF(Course!$C6=5,$D13,""))</f>
        <v/>
      </c>
      <c r="Y13" s="5" t="str">
        <f>IF(OR(ISBLANK($I13),$I13&lt;=0),"",IF(Course!$C6=5,$I13,""))</f>
        <v/>
      </c>
    </row>
    <row r="14" spans="2:25" x14ac:dyDescent="0.25">
      <c r="B14" s="2">
        <v>4</v>
      </c>
      <c r="C14" s="5">
        <f>QUOTIENT($G$5,18)+IF(VLOOKUP($B14,Course!$A$3:$D$21,4,FALSE)&lt;=MOD($G$5,18),1,0)</f>
        <v>1</v>
      </c>
      <c r="D14" s="1">
        <v>4</v>
      </c>
      <c r="E14" s="5">
        <f t="shared" si="0"/>
        <v>3</v>
      </c>
      <c r="F14" s="5">
        <f>IF(D14-Course!$C7&gt;2,Course!$C7+2,D14)</f>
        <v>4</v>
      </c>
      <c r="G14" s="2">
        <f t="shared" si="1"/>
        <v>2</v>
      </c>
      <c r="H14" s="5">
        <f>2+VLOOKUP($B14,Course!$A$3:$D$21,3,FALSE)-E14</f>
        <v>2</v>
      </c>
      <c r="I14" s="1">
        <v>5</v>
      </c>
      <c r="J14" s="5">
        <f t="shared" si="2"/>
        <v>4</v>
      </c>
      <c r="K14" s="5">
        <f>IF(I14-Course!$G7&gt;2,Course!$G7+2,I14)</f>
        <v>5</v>
      </c>
      <c r="L14" s="5"/>
      <c r="M14" s="5">
        <f>QUOTIENT($G$5,18)+IF(VLOOKUP($B14,Course!$E$3:$H$21,4,FALSE)&lt;=MOD($G$5,18),1,0)</f>
        <v>1</v>
      </c>
      <c r="N14" s="5"/>
      <c r="O14" s="5">
        <f>Course!C7</f>
        <v>3</v>
      </c>
      <c r="P14" s="5"/>
      <c r="Q14" s="2">
        <f t="shared" si="3"/>
        <v>1</v>
      </c>
      <c r="R14" s="5">
        <f>2+VLOOKUP($B14,Course!$E$3:$H$21,3,FALSE)-J14</f>
        <v>1</v>
      </c>
      <c r="S14" s="5"/>
      <c r="T14" s="5">
        <f>IF(OR(ISBLANK($D14),$D14&lt;=0),"",IF(Course!$C7=3,$D14,""))</f>
        <v>4</v>
      </c>
      <c r="U14" s="5">
        <f>IF(OR(ISBLANK($I14),$I14&lt;=0),"",IF(Course!$C7=3,$I14,""))</f>
        <v>5</v>
      </c>
      <c r="V14" s="5" t="str">
        <f>IF(OR(ISBLANK($D14),$D14&lt;=0),"",IF(Course!$C7=4,$D14,""))</f>
        <v/>
      </c>
      <c r="W14" s="5" t="str">
        <f>IF(OR(ISBLANK($I14),$I14&lt;=0),"",IF(Course!$C7=4,$I14,""))</f>
        <v/>
      </c>
      <c r="X14" s="5" t="str">
        <f>IF(OR(ISBLANK($D14),$D14&lt;=0),"",IF(Course!$C7=5,$D14,""))</f>
        <v/>
      </c>
      <c r="Y14" s="5" t="str">
        <f>IF(OR(ISBLANK($I14),$I14&lt;=0),"",IF(Course!$C7=5,$I14,""))</f>
        <v/>
      </c>
    </row>
    <row r="15" spans="2:25" x14ac:dyDescent="0.25">
      <c r="B15" s="2">
        <v>5</v>
      </c>
      <c r="C15" s="5">
        <f>QUOTIENT($G$5,18)+IF(VLOOKUP($B15,Course!$A$3:$D$21,4,FALSE)&lt;=MOD($G$5,18),1,0)</f>
        <v>1</v>
      </c>
      <c r="D15" s="1">
        <v>10</v>
      </c>
      <c r="E15" s="5">
        <f t="shared" si="0"/>
        <v>10</v>
      </c>
      <c r="F15" s="5">
        <f>IF(D15-Course!$C8&gt;2,Course!$C8+2,D15)</f>
        <v>6</v>
      </c>
      <c r="G15" s="2">
        <f t="shared" si="1"/>
        <v>0</v>
      </c>
      <c r="H15" s="5">
        <f>2+VLOOKUP($B15,Course!$A$3:$D$21,3,FALSE)-E15</f>
        <v>-4</v>
      </c>
      <c r="I15" s="1">
        <v>6</v>
      </c>
      <c r="J15" s="5">
        <f t="shared" si="2"/>
        <v>5</v>
      </c>
      <c r="K15" s="5">
        <f>IF(I15-Course!$G8&gt;2,Course!$G8+2,I15)</f>
        <v>6</v>
      </c>
      <c r="L15" s="5"/>
      <c r="M15" s="5">
        <f>QUOTIENT($G$5,18)+IF(VLOOKUP($B15,Course!$E$3:$H$21,4,FALSE)&lt;=MOD($G$5,18),1,0)</f>
        <v>1</v>
      </c>
      <c r="N15" s="5"/>
      <c r="O15" s="5">
        <f>Course!C8</f>
        <v>4</v>
      </c>
      <c r="P15" s="5"/>
      <c r="Q15" s="2">
        <f t="shared" si="3"/>
        <v>1</v>
      </c>
      <c r="R15" s="5">
        <f>2+VLOOKUP($B15,Course!$E$3:$H$21,3,FALSE)-J15</f>
        <v>1</v>
      </c>
      <c r="S15" s="5"/>
      <c r="T15" s="5" t="str">
        <f>IF(OR(ISBLANK($D15),$D15&lt;=0),"",IF(Course!$C8=3,$D15,""))</f>
        <v/>
      </c>
      <c r="U15" s="5" t="str">
        <f>IF(OR(ISBLANK($I15),$I15&lt;=0),"",IF(Course!$C8=3,$I15,""))</f>
        <v/>
      </c>
      <c r="V15" s="5">
        <f>IF(OR(ISBLANK($D15),$D15&lt;=0),"",IF(Course!$C8=4,$D15,""))</f>
        <v>10</v>
      </c>
      <c r="W15" s="5">
        <f>IF(OR(ISBLANK($I15),$I15&lt;=0),"",IF(Course!$C8=4,$I15,""))</f>
        <v>6</v>
      </c>
      <c r="X15" s="5" t="str">
        <f>IF(OR(ISBLANK($D15),$D15&lt;=0),"",IF(Course!$C8=5,$D15,""))</f>
        <v/>
      </c>
      <c r="Y15" s="5" t="str">
        <f>IF(OR(ISBLANK($I15),$I15&lt;=0),"",IF(Course!$C8=5,$I15,""))</f>
        <v/>
      </c>
    </row>
    <row r="16" spans="2:25" x14ac:dyDescent="0.25">
      <c r="B16" s="2">
        <v>6</v>
      </c>
      <c r="C16" s="5">
        <f>QUOTIENT($G$5,18)+IF(VLOOKUP($B16,Course!$A$3:$D$21,4,FALSE)&lt;=MOD($G$5,18),1,0)</f>
        <v>1</v>
      </c>
      <c r="D16" s="1">
        <v>4</v>
      </c>
      <c r="E16" s="5">
        <f t="shared" si="0"/>
        <v>3</v>
      </c>
      <c r="F16" s="5">
        <f>IF(D16-Course!$C9&gt;2,Course!$C9+2,D16)</f>
        <v>4</v>
      </c>
      <c r="G16" s="2">
        <f t="shared" si="1"/>
        <v>3</v>
      </c>
      <c r="H16" s="5">
        <f>2+VLOOKUP($B16,Course!$A$3:$D$21,3,FALSE)-E16</f>
        <v>3</v>
      </c>
      <c r="I16" s="1">
        <v>6</v>
      </c>
      <c r="J16" s="5">
        <f t="shared" si="2"/>
        <v>5</v>
      </c>
      <c r="K16" s="5">
        <f>IF(I16-Course!$G9&gt;2,Course!$G9+2,I16)</f>
        <v>6</v>
      </c>
      <c r="L16" s="5"/>
      <c r="M16" s="5">
        <f>QUOTIENT($G$5,18)+IF(VLOOKUP($B16,Course!$E$3:$H$21,4,FALSE)&lt;=MOD($G$5,18),1,0)</f>
        <v>1</v>
      </c>
      <c r="N16" s="5"/>
      <c r="O16" s="5">
        <f>Course!C9</f>
        <v>4</v>
      </c>
      <c r="P16" s="5"/>
      <c r="Q16" s="2">
        <f t="shared" si="3"/>
        <v>1</v>
      </c>
      <c r="R16" s="5">
        <f>2+VLOOKUP($B16,Course!$E$3:$H$21,3,FALSE)-J16</f>
        <v>1</v>
      </c>
      <c r="S16" s="5"/>
      <c r="T16" s="5" t="str">
        <f>IF(OR(ISBLANK($D16),$D16&lt;=0),"",IF(Course!$C9=3,$D16,""))</f>
        <v/>
      </c>
      <c r="U16" s="5" t="str">
        <f>IF(OR(ISBLANK($I16),$I16&lt;=0),"",IF(Course!$C9=3,$I16,""))</f>
        <v/>
      </c>
      <c r="V16" s="5">
        <f>IF(OR(ISBLANK($D16),$D16&lt;=0),"",IF(Course!$C9=4,$D16,""))</f>
        <v>4</v>
      </c>
      <c r="W16" s="5">
        <f>IF(OR(ISBLANK($I16),$I16&lt;=0),"",IF(Course!$C9=4,$I16,""))</f>
        <v>6</v>
      </c>
      <c r="X16" s="5" t="str">
        <f>IF(OR(ISBLANK($D16),$D16&lt;=0),"",IF(Course!$C9=5,$D16,""))</f>
        <v/>
      </c>
      <c r="Y16" s="5" t="str">
        <f>IF(OR(ISBLANK($I16),$I16&lt;=0),"",IF(Course!$C9=5,$I16,""))</f>
        <v/>
      </c>
    </row>
    <row r="17" spans="2:25" x14ac:dyDescent="0.25">
      <c r="B17" s="2">
        <v>7</v>
      </c>
      <c r="C17" s="5">
        <f>QUOTIENT($G$5,18)+IF(VLOOKUP($B17,Course!$A$3:$D$21,4,FALSE)&lt;=MOD($G$5,18),1,0)</f>
        <v>1</v>
      </c>
      <c r="D17" s="1">
        <v>4</v>
      </c>
      <c r="E17" s="5">
        <f t="shared" si="0"/>
        <v>3</v>
      </c>
      <c r="F17" s="5">
        <f>IF(D17-Course!$C10&gt;2,Course!$C10+2,D17)</f>
        <v>4</v>
      </c>
      <c r="G17" s="2">
        <f t="shared" si="1"/>
        <v>3</v>
      </c>
      <c r="H17" s="5">
        <f>2+VLOOKUP($B17,Course!$A$3:$D$21,3,FALSE)-E17</f>
        <v>3</v>
      </c>
      <c r="I17" s="1">
        <v>5</v>
      </c>
      <c r="J17" s="5">
        <f t="shared" si="2"/>
        <v>4</v>
      </c>
      <c r="K17" s="5">
        <f>IF(I17-Course!$G10&gt;2,Course!$G10+2,I17)</f>
        <v>5</v>
      </c>
      <c r="L17" s="5"/>
      <c r="M17" s="5">
        <f>QUOTIENT($G$5,18)+IF(VLOOKUP($B17,Course!$E$3:$H$21,4,FALSE)&lt;=MOD($G$5,18),1,0)</f>
        <v>1</v>
      </c>
      <c r="N17" s="5"/>
      <c r="O17" s="5">
        <f>Course!C10</f>
        <v>4</v>
      </c>
      <c r="P17" s="5"/>
      <c r="Q17" s="2">
        <f t="shared" si="3"/>
        <v>2</v>
      </c>
      <c r="R17" s="5">
        <f>2+VLOOKUP($B17,Course!$E$3:$H$21,3,FALSE)-J17</f>
        <v>2</v>
      </c>
      <c r="S17" s="5"/>
      <c r="T17" s="5" t="str">
        <f>IF(OR(ISBLANK($D17),$D17&lt;=0),"",IF(Course!$C10=3,$D17,""))</f>
        <v/>
      </c>
      <c r="U17" s="5" t="str">
        <f>IF(OR(ISBLANK($I17),$I17&lt;=0),"",IF(Course!$C10=3,$I17,""))</f>
        <v/>
      </c>
      <c r="V17" s="5">
        <f>IF(OR(ISBLANK($D17),$D17&lt;=0),"",IF(Course!$C10=4,$D17,""))</f>
        <v>4</v>
      </c>
      <c r="W17" s="5">
        <f>IF(OR(ISBLANK($I17),$I17&lt;=0),"",IF(Course!$C10=4,$I17,""))</f>
        <v>5</v>
      </c>
      <c r="X17" s="5" t="str">
        <f>IF(OR(ISBLANK($D17),$D17&lt;=0),"",IF(Course!$C10=5,$D17,""))</f>
        <v/>
      </c>
      <c r="Y17" s="5" t="str">
        <f>IF(OR(ISBLANK($I17),$I17&lt;=0),"",IF(Course!$C10=5,$I17,""))</f>
        <v/>
      </c>
    </row>
    <row r="18" spans="2:25" x14ac:dyDescent="0.25">
      <c r="B18" s="2">
        <v>8</v>
      </c>
      <c r="C18" s="5">
        <f>QUOTIENT($G$5,18)+IF(VLOOKUP($B18,Course!$A$3:$D$21,4,FALSE)&lt;=MOD($G$5,18),1,0)</f>
        <v>1</v>
      </c>
      <c r="D18" s="1">
        <v>5</v>
      </c>
      <c r="E18" s="5">
        <f t="shared" si="0"/>
        <v>4</v>
      </c>
      <c r="F18" s="5">
        <f>IF(D18-Course!$C11&gt;2,Course!$C11+2,D18)</f>
        <v>5</v>
      </c>
      <c r="G18" s="2">
        <f t="shared" si="1"/>
        <v>2</v>
      </c>
      <c r="H18" s="5">
        <f>2+VLOOKUP($B18,Course!$A$3:$D$21,3,FALSE)-E18</f>
        <v>2</v>
      </c>
      <c r="I18" s="1">
        <v>5</v>
      </c>
      <c r="J18" s="5">
        <f t="shared" si="2"/>
        <v>4</v>
      </c>
      <c r="K18" s="5">
        <f>IF(I18-Course!$G11&gt;2,Course!$G11+2,I18)</f>
        <v>5</v>
      </c>
      <c r="L18" s="5"/>
      <c r="M18" s="5">
        <f>QUOTIENT($G$5,18)+IF(VLOOKUP($B18,Course!$E$3:$H$21,4,FALSE)&lt;=MOD($G$5,18),1,0)</f>
        <v>1</v>
      </c>
      <c r="N18" s="5"/>
      <c r="O18" s="5">
        <f>Course!C11</f>
        <v>4</v>
      </c>
      <c r="P18" s="5"/>
      <c r="Q18" s="2">
        <f t="shared" si="3"/>
        <v>2</v>
      </c>
      <c r="R18" s="5">
        <f>2+VLOOKUP($B18,Course!$E$3:$H$21,3,FALSE)-J18</f>
        <v>2</v>
      </c>
      <c r="S18" s="5"/>
      <c r="T18" s="5" t="str">
        <f>IF(OR(ISBLANK($D18),$D18&lt;=0),"",IF(Course!$C11=3,$D18,""))</f>
        <v/>
      </c>
      <c r="U18" s="5" t="str">
        <f>IF(OR(ISBLANK($I18),$I18&lt;=0),"",IF(Course!$C11=3,$I18,""))</f>
        <v/>
      </c>
      <c r="V18" s="5">
        <f>IF(OR(ISBLANK($D18),$D18&lt;=0),"",IF(Course!$C11=4,$D18,""))</f>
        <v>5</v>
      </c>
      <c r="W18" s="5">
        <f>IF(OR(ISBLANK($I18),$I18&lt;=0),"",IF(Course!$C11=4,$I18,""))</f>
        <v>5</v>
      </c>
      <c r="X18" s="5" t="str">
        <f>IF(OR(ISBLANK($D18),$D18&lt;=0),"",IF(Course!$C11=5,$D18,""))</f>
        <v/>
      </c>
      <c r="Y18" s="5" t="str">
        <f>IF(OR(ISBLANK($I18),$I18&lt;=0),"",IF(Course!$C11=5,$I18,""))</f>
        <v/>
      </c>
    </row>
    <row r="19" spans="2:25" x14ac:dyDescent="0.25">
      <c r="B19" s="2">
        <v>9</v>
      </c>
      <c r="C19" s="5">
        <f>QUOTIENT($G$5,18)+IF(VLOOKUP($B19,Course!$A$3:$D$21,4,FALSE)&lt;=MOD($G$5,18),1,0)</f>
        <v>1</v>
      </c>
      <c r="D19" s="1">
        <v>5</v>
      </c>
      <c r="E19" s="5">
        <f t="shared" si="0"/>
        <v>4</v>
      </c>
      <c r="F19" s="5">
        <f>IF(D19-Course!$C12&gt;2,Course!$C12+2,D19)</f>
        <v>5</v>
      </c>
      <c r="G19" s="2">
        <f t="shared" si="1"/>
        <v>1</v>
      </c>
      <c r="H19" s="5">
        <f>2+VLOOKUP($B19,Course!$A$3:$D$21,3,FALSE)-E19</f>
        <v>1</v>
      </c>
      <c r="I19" s="1">
        <v>6</v>
      </c>
      <c r="J19" s="5">
        <f t="shared" si="2"/>
        <v>5</v>
      </c>
      <c r="K19" s="5">
        <f>IF(I19-Course!$G12&gt;2,Course!$G12+2,I19)</f>
        <v>5</v>
      </c>
      <c r="L19" s="5"/>
      <c r="M19" s="5">
        <f>QUOTIENT($G$5,18)+IF(VLOOKUP($B19,Course!$E$3:$H$21,4,FALSE)&lt;=MOD($G$5,18),1,0)</f>
        <v>1</v>
      </c>
      <c r="N19" s="5"/>
      <c r="O19" s="5">
        <f>Course!C12</f>
        <v>3</v>
      </c>
      <c r="P19" s="5"/>
      <c r="Q19" s="2">
        <f t="shared" si="3"/>
        <v>0</v>
      </c>
      <c r="R19" s="5">
        <f>2+VLOOKUP($B19,Course!$E$3:$H$21,3,FALSE)-J19</f>
        <v>0</v>
      </c>
      <c r="S19" s="5"/>
      <c r="T19" s="5">
        <f>IF(OR(ISBLANK($D19),$D19&lt;=0),"",IF(Course!$C12=3,$D19,""))</f>
        <v>5</v>
      </c>
      <c r="U19" s="5">
        <f>IF(OR(ISBLANK($I19),$I19&lt;=0),"",IF(Course!$C12=3,$I19,""))</f>
        <v>6</v>
      </c>
      <c r="V19" s="5" t="str">
        <f>IF(OR(ISBLANK($D19),$D19&lt;=0),"",IF(Course!$C12=4,$D19,""))</f>
        <v/>
      </c>
      <c r="W19" s="5" t="str">
        <f>IF(OR(ISBLANK($I19),$I19&lt;=0),"",IF(Course!$C12=4,$I19,""))</f>
        <v/>
      </c>
      <c r="X19" s="5" t="str">
        <f>IF(OR(ISBLANK($D19),$D19&lt;=0),"",IF(Course!$C12=5,$D19,""))</f>
        <v/>
      </c>
      <c r="Y19" s="5" t="str">
        <f>IF(OR(ISBLANK($I19),$I19&lt;=0),"",IF(Course!$C12=5,$I19,""))</f>
        <v/>
      </c>
    </row>
    <row r="20" spans="2:25" x14ac:dyDescent="0.25">
      <c r="B20" s="2">
        <v>10</v>
      </c>
      <c r="C20" s="5">
        <f>QUOTIENT($G$5,18)+IF(VLOOKUP($B20,Course!$A$3:$D$21,4,FALSE)&lt;=MOD($G$5,18),1,0)</f>
        <v>1</v>
      </c>
      <c r="D20" s="1">
        <v>6</v>
      </c>
      <c r="E20" s="5">
        <f t="shared" si="0"/>
        <v>5</v>
      </c>
      <c r="F20" s="5">
        <f>IF(D20-Course!$C13&gt;2,Course!$C13+2,D20)</f>
        <v>6</v>
      </c>
      <c r="G20" s="2">
        <f t="shared" si="1"/>
        <v>1</v>
      </c>
      <c r="H20" s="5">
        <f>2+VLOOKUP($B20,Course!$A$3:$D$21,3,FALSE)-E20</f>
        <v>1</v>
      </c>
      <c r="I20" s="1">
        <v>6</v>
      </c>
      <c r="J20" s="5">
        <f t="shared" si="2"/>
        <v>5</v>
      </c>
      <c r="K20" s="5">
        <f>IF(I20-Course!$G13&gt;2,Course!$G13+2,I20)</f>
        <v>6</v>
      </c>
      <c r="L20" s="5"/>
      <c r="M20" s="5">
        <f>QUOTIENT($G$5,18)+IF(VLOOKUP($B20,Course!$E$3:$H$21,4,FALSE)&lt;=MOD($G$5,18),1,0)</f>
        <v>1</v>
      </c>
      <c r="N20" s="5"/>
      <c r="O20" s="5">
        <f>Course!C13</f>
        <v>4</v>
      </c>
      <c r="P20" s="5"/>
      <c r="Q20" s="2">
        <f t="shared" si="3"/>
        <v>1</v>
      </c>
      <c r="R20" s="5">
        <f>2+VLOOKUP($B20,Course!$E$3:$H$21,3,FALSE)-J20</f>
        <v>1</v>
      </c>
      <c r="S20" s="5"/>
      <c r="T20" s="5" t="str">
        <f>IF(OR(ISBLANK($D20),$D20&lt;=0),"",IF(Course!$C13=3,$D20,""))</f>
        <v/>
      </c>
      <c r="U20" s="5" t="str">
        <f>IF(OR(ISBLANK($I20),$I20&lt;=0),"",IF(Course!$C13=3,$I20,""))</f>
        <v/>
      </c>
      <c r="V20" s="5">
        <f>IF(OR(ISBLANK($D20),$D20&lt;=0),"",IF(Course!$C13=4,$D20,""))</f>
        <v>6</v>
      </c>
      <c r="W20" s="5">
        <f>IF(OR(ISBLANK($I20),$I20&lt;=0),"",IF(Course!$C13=4,$I20,""))</f>
        <v>6</v>
      </c>
      <c r="X20" s="5" t="str">
        <f>IF(OR(ISBLANK($D20),$D20&lt;=0),"",IF(Course!$C13=5,$D20,""))</f>
        <v/>
      </c>
      <c r="Y20" s="5" t="str">
        <f>IF(OR(ISBLANK($I20),$I20&lt;=0),"",IF(Course!$C13=5,$I20,""))</f>
        <v/>
      </c>
    </row>
    <row r="21" spans="2:25" x14ac:dyDescent="0.25">
      <c r="B21" s="2">
        <v>11</v>
      </c>
      <c r="C21" s="5">
        <f>QUOTIENT($G$5,18)+IF(VLOOKUP($B21,Course!$A$3:$D$21,4,FALSE)&lt;=MOD($G$5,18),1,0)</f>
        <v>1</v>
      </c>
      <c r="D21" s="1">
        <v>7</v>
      </c>
      <c r="E21" s="5">
        <f t="shared" si="0"/>
        <v>6</v>
      </c>
      <c r="F21" s="5">
        <f>IF(D21-Course!$C14&gt;2,Course!$C14+2,D21)</f>
        <v>6</v>
      </c>
      <c r="G21" s="2">
        <f t="shared" si="1"/>
        <v>0</v>
      </c>
      <c r="H21" s="5">
        <f>2+VLOOKUP($B21,Course!$A$3:$D$21,3,FALSE)-E21</f>
        <v>0</v>
      </c>
      <c r="I21" s="1">
        <v>6</v>
      </c>
      <c r="J21" s="5">
        <f t="shared" si="2"/>
        <v>5</v>
      </c>
      <c r="K21" s="5">
        <f>IF(I21-Course!$G14&gt;2,Course!$G14+2,I21)</f>
        <v>6</v>
      </c>
      <c r="L21" s="5"/>
      <c r="M21" s="5">
        <f>QUOTIENT($G$5,18)+IF(VLOOKUP($B21,Course!$E$3:$H$21,4,FALSE)&lt;=MOD($G$5,18),1,0)</f>
        <v>1</v>
      </c>
      <c r="N21" s="5"/>
      <c r="O21" s="5">
        <f>Course!C14</f>
        <v>4</v>
      </c>
      <c r="P21" s="5"/>
      <c r="Q21" s="2">
        <f t="shared" si="3"/>
        <v>1</v>
      </c>
      <c r="R21" s="5">
        <f>2+VLOOKUP($B21,Course!$E$3:$H$21,3,FALSE)-J21</f>
        <v>1</v>
      </c>
      <c r="S21" s="5"/>
      <c r="T21" s="5" t="str">
        <f>IF(OR(ISBLANK($D21),$D21&lt;=0),"",IF(Course!$C14=3,$D21,""))</f>
        <v/>
      </c>
      <c r="U21" s="5" t="str">
        <f>IF(OR(ISBLANK($I21),$I21&lt;=0),"",IF(Course!$C14=3,$I21,""))</f>
        <v/>
      </c>
      <c r="V21" s="5">
        <f>IF(OR(ISBLANK($D21),$D21&lt;=0),"",IF(Course!$C14=4,$D21,""))</f>
        <v>7</v>
      </c>
      <c r="W21" s="5">
        <f>IF(OR(ISBLANK($I21),$I21&lt;=0),"",IF(Course!$C14=4,$I21,""))</f>
        <v>6</v>
      </c>
      <c r="X21" s="5" t="str">
        <f>IF(OR(ISBLANK($D21),$D21&lt;=0),"",IF(Course!$C14=5,$D21,""))</f>
        <v/>
      </c>
      <c r="Y21" s="5" t="str">
        <f>IF(OR(ISBLANK($I21),$I21&lt;=0),"",IF(Course!$C14=5,$I21,""))</f>
        <v/>
      </c>
    </row>
    <row r="22" spans="2:25" x14ac:dyDescent="0.25">
      <c r="B22" s="2">
        <v>12</v>
      </c>
      <c r="C22" s="5">
        <f>QUOTIENT($G$5,18)+IF(VLOOKUP($B22,Course!$A$3:$D$21,4,FALSE)&lt;=MOD($G$5,18),1,0)</f>
        <v>1</v>
      </c>
      <c r="D22" s="1">
        <v>6</v>
      </c>
      <c r="E22" s="5">
        <f t="shared" si="0"/>
        <v>5</v>
      </c>
      <c r="F22" s="5">
        <f>IF(D22-Course!$C15&gt;2,Course!$C15+2,D22)</f>
        <v>6</v>
      </c>
      <c r="G22" s="2">
        <f t="shared" si="1"/>
        <v>1</v>
      </c>
      <c r="H22" s="5">
        <f>2+VLOOKUP($B22,Course!$A$3:$D$21,3,FALSE)-E22</f>
        <v>1</v>
      </c>
      <c r="I22" s="1">
        <v>4</v>
      </c>
      <c r="J22" s="5">
        <f t="shared" si="2"/>
        <v>3</v>
      </c>
      <c r="K22" s="5">
        <f>IF(I22-Course!$G15&gt;2,Course!$G15+2,I22)</f>
        <v>4</v>
      </c>
      <c r="L22" s="5"/>
      <c r="M22" s="5">
        <f>QUOTIENT($G$5,18)+IF(VLOOKUP($B22,Course!$E$3:$H$21,4,FALSE)&lt;=MOD($G$5,18),1,0)</f>
        <v>1</v>
      </c>
      <c r="N22" s="5"/>
      <c r="O22" s="5">
        <f>Course!C15</f>
        <v>4</v>
      </c>
      <c r="P22" s="5"/>
      <c r="Q22" s="2">
        <f t="shared" si="3"/>
        <v>3</v>
      </c>
      <c r="R22" s="5">
        <f>2+VLOOKUP($B22,Course!$E$3:$H$21,3,FALSE)-J22</f>
        <v>3</v>
      </c>
      <c r="S22" s="5"/>
      <c r="T22" s="5" t="str">
        <f>IF(OR(ISBLANK($D22),$D22&lt;=0),"",IF(Course!$C15=3,$D22,""))</f>
        <v/>
      </c>
      <c r="U22" s="5" t="str">
        <f>IF(OR(ISBLANK($I22),$I22&lt;=0),"",IF(Course!$C15=3,$I22,""))</f>
        <v/>
      </c>
      <c r="V22" s="5">
        <f>IF(OR(ISBLANK($D22),$D22&lt;=0),"",IF(Course!$C15=4,$D22,""))</f>
        <v>6</v>
      </c>
      <c r="W22" s="5">
        <f>IF(OR(ISBLANK($I22),$I22&lt;=0),"",IF(Course!$C15=4,$I22,""))</f>
        <v>4</v>
      </c>
      <c r="X22" s="5" t="str">
        <f>IF(OR(ISBLANK($D22),$D22&lt;=0),"",IF(Course!$C15=5,$D22,""))</f>
        <v/>
      </c>
      <c r="Y22" s="5" t="str">
        <f>IF(OR(ISBLANK($I22),$I22&lt;=0),"",IF(Course!$C15=5,$I22,""))</f>
        <v/>
      </c>
    </row>
    <row r="23" spans="2:25" x14ac:dyDescent="0.25">
      <c r="B23" s="2">
        <v>13</v>
      </c>
      <c r="C23" s="5">
        <f>QUOTIENT($G$5,18)+IF(VLOOKUP($B23,Course!$A$3:$D$21,4,FALSE)&lt;=MOD($G$5,18),1,0)</f>
        <v>1</v>
      </c>
      <c r="D23" s="1">
        <v>5</v>
      </c>
      <c r="E23" s="5">
        <f t="shared" si="0"/>
        <v>4</v>
      </c>
      <c r="F23" s="5">
        <f>IF(D23-Course!$C16&gt;2,Course!$C16+2,D23)</f>
        <v>5</v>
      </c>
      <c r="G23" s="2">
        <f t="shared" si="1"/>
        <v>2</v>
      </c>
      <c r="H23" s="5">
        <f>2+VLOOKUP($B23,Course!$A$3:$D$21,3,FALSE)-E23</f>
        <v>2</v>
      </c>
      <c r="I23" s="1">
        <v>8</v>
      </c>
      <c r="J23" s="5">
        <f t="shared" si="2"/>
        <v>7</v>
      </c>
      <c r="K23" s="5">
        <f>IF(I23-Course!$G16&gt;2,Course!$G16+2,I23)</f>
        <v>6</v>
      </c>
      <c r="L23" s="5"/>
      <c r="M23" s="5">
        <f>QUOTIENT($G$5,18)+IF(VLOOKUP($B23,Course!$E$3:$H$21,4,FALSE)&lt;=MOD($G$5,18),1,0)</f>
        <v>1</v>
      </c>
      <c r="N23" s="5"/>
      <c r="O23" s="5">
        <f>Course!C16</f>
        <v>4</v>
      </c>
      <c r="P23" s="5"/>
      <c r="Q23" s="2">
        <f t="shared" si="3"/>
        <v>0</v>
      </c>
      <c r="R23" s="5">
        <f>2+VLOOKUP($B23,Course!$E$3:$H$21,3,FALSE)-J23</f>
        <v>-1</v>
      </c>
      <c r="S23" s="5"/>
      <c r="T23" s="5" t="str">
        <f>IF(OR(ISBLANK($D23),$D23&lt;=0),"",IF(Course!$C16=3,$D23,""))</f>
        <v/>
      </c>
      <c r="U23" s="5" t="str">
        <f>IF(OR(ISBLANK($I23),$I23&lt;=0),"",IF(Course!$C16=3,$I23,""))</f>
        <v/>
      </c>
      <c r="V23" s="5">
        <f>IF(OR(ISBLANK($D23),$D23&lt;=0),"",IF(Course!$C16=4,$D23,""))</f>
        <v>5</v>
      </c>
      <c r="W23" s="5">
        <f>IF(OR(ISBLANK($I23),$I23&lt;=0),"",IF(Course!$C16=4,$I23,""))</f>
        <v>8</v>
      </c>
      <c r="X23" s="5" t="str">
        <f>IF(OR(ISBLANK($D23),$D23&lt;=0),"",IF(Course!$C16=5,$D23,""))</f>
        <v/>
      </c>
      <c r="Y23" s="5" t="str">
        <f>IF(OR(ISBLANK($I23),$I23&lt;=0),"",IF(Course!$C16=5,$I23,""))</f>
        <v/>
      </c>
    </row>
    <row r="24" spans="2:25" x14ac:dyDescent="0.25">
      <c r="B24" s="2">
        <v>14</v>
      </c>
      <c r="C24" s="5">
        <f>QUOTIENT($G$5,18)+IF(VLOOKUP($B24,Course!$A$3:$D$21,4,FALSE)&lt;=MOD($G$5,18),1,0)</f>
        <v>1</v>
      </c>
      <c r="D24" s="1">
        <v>3</v>
      </c>
      <c r="E24" s="5">
        <f t="shared" si="0"/>
        <v>2</v>
      </c>
      <c r="F24" s="5">
        <f>IF(D24-Course!$C17&gt;2,Course!$C17+2,D24)</f>
        <v>3</v>
      </c>
      <c r="G24" s="2">
        <f t="shared" si="1"/>
        <v>3</v>
      </c>
      <c r="H24" s="5">
        <f>2+VLOOKUP($B24,Course!$A$3:$D$21,3,FALSE)-E24</f>
        <v>3</v>
      </c>
      <c r="I24" s="1">
        <v>4</v>
      </c>
      <c r="J24" s="5">
        <f t="shared" si="2"/>
        <v>3</v>
      </c>
      <c r="K24" s="5">
        <f>IF(I24-Course!$G17&gt;2,Course!$G17+2,I24)</f>
        <v>4</v>
      </c>
      <c r="L24" s="5"/>
      <c r="M24" s="5">
        <f>QUOTIENT($G$5,18)+IF(VLOOKUP($B24,Course!$E$3:$H$21,4,FALSE)&lt;=MOD($G$5,18),1,0)</f>
        <v>1</v>
      </c>
      <c r="N24" s="5"/>
      <c r="O24" s="5">
        <f>Course!C17</f>
        <v>3</v>
      </c>
      <c r="P24" s="5"/>
      <c r="Q24" s="2">
        <f t="shared" si="3"/>
        <v>2</v>
      </c>
      <c r="R24" s="5">
        <f>2+VLOOKUP($B24,Course!$E$3:$H$21,3,FALSE)-J24</f>
        <v>2</v>
      </c>
      <c r="S24" s="5"/>
      <c r="T24" s="5">
        <f>IF(OR(ISBLANK($D24),$D24&lt;=0),"",IF(Course!$C17=3,$D24,""))</f>
        <v>3</v>
      </c>
      <c r="U24" s="5">
        <f>IF(OR(ISBLANK($I24),$I24&lt;=0),"",IF(Course!$C17=3,$I24,""))</f>
        <v>4</v>
      </c>
      <c r="V24" s="5" t="str">
        <f>IF(OR(ISBLANK($D24),$D24&lt;=0),"",IF(Course!$C17=4,$D24,""))</f>
        <v/>
      </c>
      <c r="W24" s="5" t="str">
        <f>IF(OR(ISBLANK($I24),$I24&lt;=0),"",IF(Course!$C17=4,$I24,""))</f>
        <v/>
      </c>
      <c r="X24" s="5" t="str">
        <f>IF(OR(ISBLANK($D24),$D24&lt;=0),"",IF(Course!$C17=5,$D24,""))</f>
        <v/>
      </c>
      <c r="Y24" s="5" t="str">
        <f>IF(OR(ISBLANK($I24),$I24&lt;=0),"",IF(Course!$C17=5,$I24,""))</f>
        <v/>
      </c>
    </row>
    <row r="25" spans="2:25" x14ac:dyDescent="0.25">
      <c r="B25" s="2">
        <v>15</v>
      </c>
      <c r="C25" s="5">
        <f>QUOTIENT($G$5,18)+IF(VLOOKUP($B25,Course!$A$3:$D$21,4,FALSE)&lt;=MOD($G$5,18),1,0)</f>
        <v>1</v>
      </c>
      <c r="D25" s="1">
        <v>7</v>
      </c>
      <c r="E25" s="5">
        <f t="shared" si="0"/>
        <v>6</v>
      </c>
      <c r="F25" s="5">
        <f>IF(D25-Course!$C18&gt;2,Course!$C18+2,D25)</f>
        <v>7</v>
      </c>
      <c r="G25" s="2">
        <f t="shared" si="1"/>
        <v>1</v>
      </c>
      <c r="H25" s="5">
        <f>2+VLOOKUP($B25,Course!$A$3:$D$21,3,FALSE)-E25</f>
        <v>1</v>
      </c>
      <c r="I25" s="1">
        <v>8</v>
      </c>
      <c r="J25" s="5">
        <f t="shared" si="2"/>
        <v>7</v>
      </c>
      <c r="K25" s="5">
        <f>IF(I25-Course!$G18&gt;2,Course!$G18+2,I25)</f>
        <v>7</v>
      </c>
      <c r="L25" s="5"/>
      <c r="M25" s="5">
        <f>QUOTIENT($G$5,18)+IF(VLOOKUP($B25,Course!$E$3:$H$21,4,FALSE)&lt;=MOD($G$5,18),1,0)</f>
        <v>1</v>
      </c>
      <c r="N25" s="5"/>
      <c r="O25" s="5">
        <f>Course!C18</f>
        <v>5</v>
      </c>
      <c r="P25" s="5"/>
      <c r="Q25" s="2">
        <f t="shared" si="3"/>
        <v>0</v>
      </c>
      <c r="R25" s="5">
        <f>2+VLOOKUP($B25,Course!$E$3:$H$21,3,FALSE)-J25</f>
        <v>0</v>
      </c>
      <c r="S25" s="5"/>
      <c r="T25" s="5" t="str">
        <f>IF(OR(ISBLANK($D25),$D25&lt;=0),"",IF(Course!$C18=3,$D25,""))</f>
        <v/>
      </c>
      <c r="U25" s="5" t="str">
        <f>IF(OR(ISBLANK($I25),$I25&lt;=0),"",IF(Course!$C18=3,$I25,""))</f>
        <v/>
      </c>
      <c r="V25" s="5" t="str">
        <f>IF(OR(ISBLANK($D25),$D25&lt;=0),"",IF(Course!$C18=4,$D25,""))</f>
        <v/>
      </c>
      <c r="W25" s="5" t="str">
        <f>IF(OR(ISBLANK($I25),$I25&lt;=0),"",IF(Course!$C18=4,$I25,""))</f>
        <v/>
      </c>
      <c r="X25" s="5">
        <f>IF(OR(ISBLANK($D25),$D25&lt;=0),"",IF(Course!$C18=5,$D25,""))</f>
        <v>7</v>
      </c>
      <c r="Y25" s="5">
        <f>IF(OR(ISBLANK($I25),$I25&lt;=0),"",IF(Course!$C18=5,$I25,""))</f>
        <v>8</v>
      </c>
    </row>
    <row r="26" spans="2:25" x14ac:dyDescent="0.25">
      <c r="B26" s="2">
        <v>16</v>
      </c>
      <c r="C26" s="5">
        <f>QUOTIENT($G$5,18)+IF(VLOOKUP($B26,Course!$A$3:$D$21,4,FALSE)&lt;=MOD($G$5,18),1,0)</f>
        <v>1</v>
      </c>
      <c r="D26" s="1">
        <v>8</v>
      </c>
      <c r="E26" s="5">
        <f t="shared" si="0"/>
        <v>7</v>
      </c>
      <c r="F26" s="5">
        <f>IF(D26-Course!$C19&gt;2,Course!$C19+2,D26)</f>
        <v>6</v>
      </c>
      <c r="G26" s="2">
        <f t="shared" si="1"/>
        <v>0</v>
      </c>
      <c r="H26" s="5">
        <f>2+VLOOKUP($B26,Course!$A$3:$D$21,3,FALSE)-E26</f>
        <v>-1</v>
      </c>
      <c r="I26" s="1">
        <v>6</v>
      </c>
      <c r="J26" s="5">
        <f t="shared" si="2"/>
        <v>5</v>
      </c>
      <c r="K26" s="5">
        <f>IF(I26-Course!$G19&gt;2,Course!$G19+2,I26)</f>
        <v>6</v>
      </c>
      <c r="L26" s="5"/>
      <c r="M26" s="5">
        <f>QUOTIENT($G$5,18)+IF(VLOOKUP($B26,Course!$E$3:$H$21,4,FALSE)&lt;=MOD($G$5,18),1,0)</f>
        <v>1</v>
      </c>
      <c r="N26" s="5"/>
      <c r="O26" s="5">
        <f>Course!C19</f>
        <v>4</v>
      </c>
      <c r="P26" s="5"/>
      <c r="Q26" s="2">
        <f t="shared" si="3"/>
        <v>1</v>
      </c>
      <c r="R26" s="5">
        <f>2+VLOOKUP($B26,Course!$E$3:$H$21,3,FALSE)-J26</f>
        <v>1</v>
      </c>
      <c r="S26" s="5"/>
      <c r="T26" s="5" t="str">
        <f>IF(OR(ISBLANK($D26),$D26&lt;=0),"",IF(Course!$C19=3,$D26,""))</f>
        <v/>
      </c>
      <c r="U26" s="5" t="str">
        <f>IF(OR(ISBLANK($I26),$I26&lt;=0),"",IF(Course!$C19=3,$I26,""))</f>
        <v/>
      </c>
      <c r="V26" s="5">
        <f>IF(OR(ISBLANK($D26),$D26&lt;=0),"",IF(Course!$C19=4,$D26,""))</f>
        <v>8</v>
      </c>
      <c r="W26" s="5">
        <f>IF(OR(ISBLANK($I26),$I26&lt;=0),"",IF(Course!$C19=4,$I26,""))</f>
        <v>6</v>
      </c>
      <c r="X26" s="5" t="str">
        <f>IF(OR(ISBLANK($D26),$D26&lt;=0),"",IF(Course!$C19=5,$D26,""))</f>
        <v/>
      </c>
      <c r="Y26" s="5" t="str">
        <f>IF(OR(ISBLANK($I26),$I26&lt;=0),"",IF(Course!$C19=5,$I26,""))</f>
        <v/>
      </c>
    </row>
    <row r="27" spans="2:25" x14ac:dyDescent="0.25">
      <c r="B27" s="2">
        <v>17</v>
      </c>
      <c r="C27" s="5">
        <f>QUOTIENT($G$5,18)+IF(VLOOKUP($B27,Course!$A$3:$D$21,4,FALSE)&lt;=MOD($G$5,18),1,0)</f>
        <v>1</v>
      </c>
      <c r="D27" s="1">
        <v>6</v>
      </c>
      <c r="E27" s="5">
        <f t="shared" si="0"/>
        <v>5</v>
      </c>
      <c r="F27" s="5">
        <f>IF(D27-Course!$C20&gt;2,Course!$C20+2,D27)</f>
        <v>6</v>
      </c>
      <c r="G27" s="2">
        <f t="shared" si="1"/>
        <v>2</v>
      </c>
      <c r="H27" s="5">
        <f>2+VLOOKUP($B27,Course!$A$3:$D$21,3,FALSE)-E27</f>
        <v>2</v>
      </c>
      <c r="I27" s="1">
        <v>7</v>
      </c>
      <c r="J27" s="5">
        <f t="shared" si="2"/>
        <v>6</v>
      </c>
      <c r="K27" s="5">
        <f>IF(I27-Course!$G20&gt;2,Course!$G20+2,I27)</f>
        <v>7</v>
      </c>
      <c r="L27" s="5"/>
      <c r="M27" s="5">
        <f>QUOTIENT($G$5,18)+IF(VLOOKUP($B27,Course!$E$3:$H$21,4,FALSE)&lt;=MOD($G$5,18),1,0)</f>
        <v>1</v>
      </c>
      <c r="N27" s="5"/>
      <c r="O27" s="5">
        <f>Course!C20</f>
        <v>5</v>
      </c>
      <c r="P27" s="5"/>
      <c r="Q27" s="2">
        <f t="shared" si="3"/>
        <v>1</v>
      </c>
      <c r="R27" s="5">
        <f>2+VLOOKUP($B27,Course!$E$3:$H$21,3,FALSE)-J27</f>
        <v>1</v>
      </c>
      <c r="S27" s="5"/>
      <c r="T27" s="5" t="str">
        <f>IF(OR(ISBLANK($D27),$D27&lt;=0),"",IF(Course!$C20=3,$D27,""))</f>
        <v/>
      </c>
      <c r="U27" s="5" t="str">
        <f>IF(OR(ISBLANK($I27),$I27&lt;=0),"",IF(Course!$C20=3,$I27,""))</f>
        <v/>
      </c>
      <c r="V27" s="5" t="str">
        <f>IF(OR(ISBLANK($D27),$D27&lt;=0),"",IF(Course!$C20=4,$D27,""))</f>
        <v/>
      </c>
      <c r="W27" s="5" t="str">
        <f>IF(OR(ISBLANK($I27),$I27&lt;=0),"",IF(Course!$C20=4,$I27,""))</f>
        <v/>
      </c>
      <c r="X27" s="5">
        <f>IF(OR(ISBLANK($D27),$D27&lt;=0),"",IF(Course!$C20=5,$D27,""))</f>
        <v>6</v>
      </c>
      <c r="Y27" s="5">
        <f>IF(OR(ISBLANK($I27),$I27&lt;=0),"",IF(Course!$C20=5,$I27,""))</f>
        <v>7</v>
      </c>
    </row>
    <row r="28" spans="2:25" x14ac:dyDescent="0.25">
      <c r="B28" s="2">
        <v>18</v>
      </c>
      <c r="C28" s="5">
        <f>QUOTIENT($G$5,18)+IF(VLOOKUP($B28,Course!$A$3:$D$21,4,FALSE)&lt;=MOD($G$5,18),1,0)</f>
        <v>1</v>
      </c>
      <c r="D28" s="1">
        <v>3</v>
      </c>
      <c r="E28" s="5">
        <f t="shared" si="0"/>
        <v>2</v>
      </c>
      <c r="F28" s="5">
        <f>IF(D28-Course!$C21&gt;2,Course!$C21+2,D28)</f>
        <v>3</v>
      </c>
      <c r="G28" s="2">
        <f t="shared" si="1"/>
        <v>3</v>
      </c>
      <c r="H28" s="5">
        <f>2+VLOOKUP($B28,Course!$A$3:$D$21,3,FALSE)-E28</f>
        <v>3</v>
      </c>
      <c r="I28" s="1">
        <v>3</v>
      </c>
      <c r="J28" s="5">
        <f t="shared" si="2"/>
        <v>2</v>
      </c>
      <c r="K28" s="5">
        <f>IF(I28-Course!$G21&gt;2,Course!$G21+2,I28)</f>
        <v>3</v>
      </c>
      <c r="L28" s="5"/>
      <c r="M28" s="5">
        <f>QUOTIENT($G$5,18)+IF(VLOOKUP($B28,Course!$E$3:$H$21,4,FALSE)&lt;=MOD($G$5,18),1,0)</f>
        <v>1</v>
      </c>
      <c r="N28" s="5"/>
      <c r="O28" s="5">
        <f>Course!C21</f>
        <v>3</v>
      </c>
      <c r="P28" s="5"/>
      <c r="Q28" s="2">
        <f t="shared" si="3"/>
        <v>3</v>
      </c>
      <c r="R28" s="5">
        <f>2+VLOOKUP($B28,Course!$E$3:$H$21,3,FALSE)-J28</f>
        <v>3</v>
      </c>
      <c r="S28" s="5"/>
      <c r="T28" s="5">
        <f>IF(OR(ISBLANK($D28),$D28&lt;=0),"",IF(Course!$C21=3,$D28,""))</f>
        <v>3</v>
      </c>
      <c r="U28" s="5">
        <f>IF(OR(ISBLANK($I28),$I28&lt;=0),"",IF(Course!$C21=3,$I28,""))</f>
        <v>3</v>
      </c>
      <c r="V28" s="5" t="str">
        <f>IF(OR(ISBLANK($D28),$D28&lt;=0),"",IF(Course!$C21=4,$D28,""))</f>
        <v/>
      </c>
      <c r="W28" s="5" t="str">
        <f>IF(OR(ISBLANK($I28),$I28&lt;=0),"",IF(Course!$C21=4,$I28,""))</f>
        <v/>
      </c>
      <c r="X28" s="5" t="str">
        <f>IF(OR(ISBLANK($D28),$D28&lt;=0),"",IF(Course!$C21=5,$D28,""))</f>
        <v/>
      </c>
      <c r="Y28" s="5" t="str">
        <f>IF(OR(ISBLANK($I28),$I28&lt;=0),"",IF(Course!$C21=5,$I28,""))</f>
        <v/>
      </c>
    </row>
    <row r="29" spans="2:25" x14ac:dyDescent="0.25">
      <c r="B29" s="28" t="s">
        <v>2</v>
      </c>
      <c r="C29" s="29"/>
      <c r="D29" s="29">
        <f>SUM(D11:D28)</f>
        <v>100</v>
      </c>
      <c r="E29" s="38">
        <f>SUM(E11:E28)</f>
        <v>83</v>
      </c>
      <c r="F29" s="38">
        <f>SUM(F11:F28)</f>
        <v>93</v>
      </c>
      <c r="G29" s="28">
        <f t="shared" ref="G29:R29" si="4">SUM(G11:G28)</f>
        <v>29</v>
      </c>
      <c r="H29" s="29">
        <f t="shared" si="4"/>
        <v>24</v>
      </c>
      <c r="I29" s="29">
        <f t="shared" si="4"/>
        <v>102</v>
      </c>
      <c r="J29" s="29">
        <f t="shared" si="4"/>
        <v>84</v>
      </c>
      <c r="K29" s="38">
        <f t="shared" si="4"/>
        <v>98</v>
      </c>
      <c r="L29" s="29"/>
      <c r="M29" s="29"/>
      <c r="N29" s="29"/>
      <c r="O29" s="29"/>
      <c r="P29" s="29"/>
      <c r="Q29" s="28">
        <f t="shared" si="4"/>
        <v>24</v>
      </c>
      <c r="R29" s="29">
        <f t="shared" si="4"/>
        <v>23</v>
      </c>
      <c r="S29" s="29"/>
      <c r="T29" s="5" t="str">
        <f>IF(OR(ISBLANK($D29),$D29&lt;=0),"",IF(Course!$C22=3,$D29,""))</f>
        <v/>
      </c>
      <c r="U29" s="5" t="str">
        <f>IF(OR(ISBLANK($I29),$I29&lt;=0),"",IF(Course!$C22=3,$I29,""))</f>
        <v/>
      </c>
      <c r="V29" s="5" t="str">
        <f>IF(OR(ISBLANK($D29),$D29&lt;=0),"",IF(Course!$C22=4,$D29,""))</f>
        <v/>
      </c>
      <c r="W29" s="5" t="str">
        <f>IF(OR(ISBLANK($I29),$I29&lt;=0),"",IF(Course!$C22=4,$I29,""))</f>
        <v/>
      </c>
      <c r="X29" s="5" t="str">
        <f>IF(OR(ISBLANK($D29),$D29&lt;=0),"",IF(Course!$C22=5,$D29,""))</f>
        <v/>
      </c>
      <c r="Y29" s="5" t="str">
        <f>IF(OR(ISBLANK($I29),$I29&lt;=0),"",IF(Course!$C22=5,$I29,""))</f>
        <v/>
      </c>
    </row>
    <row r="30" spans="2:25" x14ac:dyDescent="0.25">
      <c r="B30" s="25" t="s">
        <v>27</v>
      </c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7">
        <f>Q29+G29</f>
        <v>53</v>
      </c>
      <c r="R30" s="28">
        <f>R29+H29</f>
        <v>47</v>
      </c>
      <c r="S30" s="28">
        <f>Q30+R30/1000</f>
        <v>53.046999999999997</v>
      </c>
      <c r="T30" s="33"/>
      <c r="U30" s="33">
        <f>AVERAGE(T11:U29)</f>
        <v>4.125</v>
      </c>
      <c r="V30" s="33"/>
      <c r="W30" s="33">
        <f>AVERAGE(V11:W29)</f>
        <v>5.8636363636363633</v>
      </c>
      <c r="X30" s="33"/>
      <c r="Y30" s="33">
        <f>AVERAGE(X11:Y29)</f>
        <v>6.666666666666667</v>
      </c>
    </row>
    <row r="31" spans="2:25" hidden="1" x14ac:dyDescent="0.25"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7"/>
      <c r="R31" s="26"/>
      <c r="S31" s="26"/>
      <c r="T31" s="26"/>
      <c r="U31" s="26"/>
      <c r="V31" s="26"/>
      <c r="W31" s="26"/>
      <c r="X31" s="26"/>
      <c r="Y31" s="26"/>
    </row>
    <row r="32" spans="2:25" x14ac:dyDescent="0.25">
      <c r="B32" s="36" t="s">
        <v>49</v>
      </c>
      <c r="C32" s="36"/>
      <c r="D32" s="36"/>
      <c r="E32" s="36"/>
      <c r="F32" s="36"/>
      <c r="G32" s="36">
        <f>F29-Course!C25</f>
        <v>22</v>
      </c>
      <c r="H32" s="36"/>
      <c r="I32" s="36"/>
      <c r="J32" s="36"/>
      <c r="K32" s="36"/>
      <c r="L32" s="36"/>
      <c r="M32" s="36"/>
      <c r="N32" s="36"/>
      <c r="O32" s="36"/>
      <c r="P32" s="36"/>
      <c r="Q32" s="37">
        <f>K29-Course!G25</f>
        <v>27</v>
      </c>
      <c r="R32" s="26"/>
      <c r="S32" s="26"/>
      <c r="T32" s="26"/>
      <c r="U32" s="26"/>
      <c r="V32" s="26"/>
      <c r="W32" s="26"/>
      <c r="X32" s="26"/>
      <c r="Y32" s="26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90" verticalDpi="9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41">
    <tabColor theme="7" tint="0.59999389629810485"/>
  </sheetPr>
  <dimension ref="A1:Z33"/>
  <sheetViews>
    <sheetView topLeftCell="A13" zoomScaleNormal="100" workbookViewId="0">
      <selection activeCell="I32" sqref="I32"/>
    </sheetView>
  </sheetViews>
  <sheetFormatPr defaultColWidth="0" defaultRowHeight="15" customHeight="1" zeroHeight="1" x14ac:dyDescent="0.25"/>
  <cols>
    <col min="1" max="1" width="0.7109375" style="6" customWidth="1"/>
    <col min="2" max="2" width="9.140625" style="6" customWidth="1"/>
    <col min="3" max="3" width="9.28515625" style="5" hidden="1" customWidth="1"/>
    <col min="4" max="4" width="9.140625" style="6" customWidth="1"/>
    <col min="5" max="5" width="10.7109375" style="6" hidden="1" customWidth="1"/>
    <col min="6" max="6" width="9.140625" style="6" hidden="1" customWidth="1"/>
    <col min="7" max="7" width="10.7109375" style="6" customWidth="1"/>
    <col min="8" max="8" width="10.7109375" style="6" hidden="1" customWidth="1"/>
    <col min="9" max="9" width="9.140625" style="6" customWidth="1"/>
    <col min="10" max="14" width="10.7109375" style="6" hidden="1" customWidth="1"/>
    <col min="15" max="16" width="9.140625" style="6" hidden="1" customWidth="1"/>
    <col min="17" max="17" width="10.7109375" style="6" customWidth="1"/>
    <col min="18" max="25" width="10.7109375" style="6" hidden="1" customWidth="1"/>
    <col min="26" max="26" width="0.7109375" style="6" customWidth="1"/>
    <col min="27" max="16384" width="9.140625" style="6" hidden="1"/>
  </cols>
  <sheetData>
    <row r="1" spans="2:25" ht="3.75" customHeight="1" x14ac:dyDescent="0.25"/>
    <row r="2" spans="2:25" ht="23.25" x14ac:dyDescent="0.25">
      <c r="B2" s="132" t="str">
        <f ca="1">MID(CELL("filename",D4),FIND("]",CELL("filename",D4))+1,255)</f>
        <v>Neil</v>
      </c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23"/>
      <c r="T2" s="34"/>
      <c r="U2" s="34"/>
      <c r="V2" s="34"/>
      <c r="W2" s="34"/>
      <c r="X2" s="34"/>
      <c r="Y2" s="34"/>
    </row>
    <row r="3" spans="2:25" x14ac:dyDescent="0.25">
      <c r="B3" s="135" t="s">
        <v>121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24"/>
      <c r="T3" s="35"/>
      <c r="U3" s="35"/>
      <c r="V3" s="35"/>
      <c r="W3" s="35"/>
      <c r="X3" s="35"/>
      <c r="Y3" s="35"/>
    </row>
    <row r="4" spans="2:25" x14ac:dyDescent="0.25"/>
    <row r="5" spans="2:25" x14ac:dyDescent="0.25">
      <c r="B5" s="136" t="s">
        <v>12</v>
      </c>
      <c r="C5" s="136"/>
      <c r="D5" s="136"/>
      <c r="E5" s="25"/>
      <c r="F5" s="26"/>
      <c r="G5" s="31">
        <v>21</v>
      </c>
    </row>
    <row r="6" spans="2:25" hidden="1" x14ac:dyDescent="0.25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2:25" x14ac:dyDescent="0.25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2:25" x14ac:dyDescent="0.25">
      <c r="B8" s="133" t="s">
        <v>23</v>
      </c>
      <c r="C8" s="137" t="s">
        <v>44</v>
      </c>
      <c r="D8" s="133" t="s">
        <v>24</v>
      </c>
      <c r="E8" s="133"/>
      <c r="F8" s="133"/>
      <c r="G8" s="133"/>
      <c r="H8" s="133"/>
      <c r="I8" s="133" t="s">
        <v>25</v>
      </c>
      <c r="J8" s="133"/>
      <c r="K8" s="133"/>
      <c r="L8" s="133"/>
      <c r="M8" s="133"/>
      <c r="N8" s="133"/>
      <c r="O8" s="133"/>
      <c r="P8" s="133"/>
      <c r="Q8" s="133"/>
      <c r="R8" s="133"/>
      <c r="S8" s="27"/>
      <c r="T8" s="133" t="s">
        <v>50</v>
      </c>
      <c r="U8" s="133"/>
      <c r="V8" s="133" t="s">
        <v>51</v>
      </c>
      <c r="W8" s="133"/>
      <c r="X8" s="133" t="s">
        <v>52</v>
      </c>
      <c r="Y8" s="133"/>
    </row>
    <row r="9" spans="2:25" x14ac:dyDescent="0.25">
      <c r="B9" s="133"/>
      <c r="C9" s="137"/>
      <c r="D9" s="138" t="s">
        <v>26</v>
      </c>
      <c r="E9" s="134" t="s">
        <v>13</v>
      </c>
      <c r="F9" s="134"/>
      <c r="G9" s="134"/>
      <c r="H9" s="134"/>
      <c r="I9" s="138" t="s">
        <v>26</v>
      </c>
      <c r="J9" s="134" t="s">
        <v>13</v>
      </c>
      <c r="K9" s="134"/>
      <c r="L9" s="134"/>
      <c r="M9" s="134"/>
      <c r="N9" s="134"/>
      <c r="O9" s="134"/>
      <c r="P9" s="134"/>
      <c r="Q9" s="134"/>
      <c r="R9" s="134"/>
      <c r="S9" s="28"/>
      <c r="T9" s="33" t="s">
        <v>24</v>
      </c>
      <c r="U9" s="33" t="s">
        <v>25</v>
      </c>
      <c r="V9" s="33" t="s">
        <v>24</v>
      </c>
      <c r="W9" s="33" t="s">
        <v>25</v>
      </c>
      <c r="X9" s="33" t="s">
        <v>24</v>
      </c>
      <c r="Y9" s="33" t="s">
        <v>25</v>
      </c>
    </row>
    <row r="10" spans="2:25" x14ac:dyDescent="0.25">
      <c r="B10" s="133"/>
      <c r="C10" s="137"/>
      <c r="D10" s="138"/>
      <c r="E10" s="29" t="s">
        <v>45</v>
      </c>
      <c r="F10" s="29" t="s">
        <v>111</v>
      </c>
      <c r="G10" s="29" t="s">
        <v>41</v>
      </c>
      <c r="H10" s="29" t="s">
        <v>40</v>
      </c>
      <c r="I10" s="138"/>
      <c r="J10" s="29" t="s">
        <v>45</v>
      </c>
      <c r="K10" s="29" t="s">
        <v>111</v>
      </c>
      <c r="L10" s="29"/>
      <c r="M10" s="29" t="s">
        <v>44</v>
      </c>
      <c r="N10" s="29"/>
      <c r="O10" s="29" t="s">
        <v>112</v>
      </c>
      <c r="P10" s="29"/>
      <c r="Q10" s="29" t="s">
        <v>41</v>
      </c>
      <c r="R10" s="29" t="s">
        <v>40</v>
      </c>
      <c r="S10" s="29"/>
      <c r="T10" s="38"/>
      <c r="U10" s="38"/>
      <c r="V10" s="38"/>
      <c r="W10" s="38"/>
      <c r="X10" s="38"/>
      <c r="Y10" s="38"/>
    </row>
    <row r="11" spans="2:25" x14ac:dyDescent="0.25">
      <c r="B11" s="2">
        <v>1</v>
      </c>
      <c r="C11" s="5">
        <f>QUOTIENT($G$5,18)+IF(VLOOKUP($B11,Course!$A$3:$D$21,4,FALSE)&lt;=MOD($G$5,18),1,0)</f>
        <v>1</v>
      </c>
      <c r="D11" s="1">
        <v>8</v>
      </c>
      <c r="E11" s="5">
        <f>IF(D11=10,10,D11-$C11)</f>
        <v>7</v>
      </c>
      <c r="F11" s="5">
        <f>IF(D11-Course!$C4&gt;2,Course!$C4+2,D11)</f>
        <v>6</v>
      </c>
      <c r="G11" s="2">
        <f>IF(H11&lt;0,0,H11)</f>
        <v>0</v>
      </c>
      <c r="H11" s="5">
        <f>2+VLOOKUP($B11,Course!$A$3:$D$21,3,FALSE)-E11</f>
        <v>-1</v>
      </c>
      <c r="I11" s="1">
        <v>5</v>
      </c>
      <c r="J11" s="5">
        <f>IF(I11=10,10,I11-$M11)</f>
        <v>4</v>
      </c>
      <c r="K11" s="5">
        <f>IF(I11-Course!$G4&gt;2,Course!$G4+2,I11)</f>
        <v>5</v>
      </c>
      <c r="L11" s="5"/>
      <c r="M11" s="5">
        <f>QUOTIENT($G$5,18)+IF(VLOOKUP($B11,Course!$E$3:$H$21,4,FALSE)&lt;=MOD($G$5,18),1,0)</f>
        <v>1</v>
      </c>
      <c r="N11" s="5"/>
      <c r="O11" s="5">
        <f>Course!C4</f>
        <v>4</v>
      </c>
      <c r="P11" s="5"/>
      <c r="Q11" s="2">
        <f>IF(R11&lt;0,0,R11)</f>
        <v>2</v>
      </c>
      <c r="R11" s="5">
        <f>2+VLOOKUP($B11,Course!$E$3:$H$21,3,FALSE)-J11</f>
        <v>2</v>
      </c>
      <c r="S11" s="5"/>
      <c r="T11" s="5" t="str">
        <f>IF(OR(ISBLANK($D11),$D11&lt;=0),"",IF(Course!$C4=3,$D11,""))</f>
        <v/>
      </c>
      <c r="U11" s="5" t="str">
        <f>IF(OR(ISBLANK($I11),$I11&lt;=0),"",IF(Course!$C4=3,$I11,""))</f>
        <v/>
      </c>
      <c r="V11" s="5">
        <f>IF(OR(ISBLANK($D11),$D11&lt;=0),"",IF(Course!$C4=4,$D11,""))</f>
        <v>8</v>
      </c>
      <c r="W11" s="5">
        <f>IF(OR(ISBLANK($I11),$I11&lt;=0),"",IF(Course!$C4=4,$I11,""))</f>
        <v>5</v>
      </c>
      <c r="X11" s="5" t="str">
        <f>IF(OR(ISBLANK($D11),$D11&lt;=0),"",IF(Course!$C4=5,$D11,""))</f>
        <v/>
      </c>
      <c r="Y11" s="5" t="str">
        <f>IF(OR(ISBLANK($I11),$I11&lt;=0),"",IF(Course!$C4=5,$I11,""))</f>
        <v/>
      </c>
    </row>
    <row r="12" spans="2:25" x14ac:dyDescent="0.25">
      <c r="B12" s="2">
        <v>2</v>
      </c>
      <c r="C12" s="5">
        <f>QUOTIENT($G$5,18)+IF(VLOOKUP($B12,Course!$A$3:$D$21,4,FALSE)&lt;=MOD($G$5,18),1,0)</f>
        <v>1</v>
      </c>
      <c r="D12" s="1">
        <v>6</v>
      </c>
      <c r="E12" s="5">
        <f t="shared" ref="E12:E28" si="0">IF(D12=10,10,D12-$C12)</f>
        <v>5</v>
      </c>
      <c r="F12" s="5">
        <f>IF(D12-Course!$C5&gt;2,Course!$C5+2,D12)</f>
        <v>6</v>
      </c>
      <c r="G12" s="2">
        <f t="shared" ref="G12:G28" si="1">IF(H12&lt;0,0,H12)</f>
        <v>2</v>
      </c>
      <c r="H12" s="5">
        <f>2+VLOOKUP($B12,Course!$A$3:$D$21,3,FALSE)-E12</f>
        <v>2</v>
      </c>
      <c r="I12" s="1">
        <v>5</v>
      </c>
      <c r="J12" s="5">
        <f t="shared" ref="J12:J28" si="2">IF(I12=10,10,I12-$M12)</f>
        <v>4</v>
      </c>
      <c r="K12" s="5">
        <f>IF(I12-Course!$G5&gt;2,Course!$G5+2,I12)</f>
        <v>5</v>
      </c>
      <c r="L12" s="5"/>
      <c r="M12" s="5">
        <f>QUOTIENT($G$5,18)+IF(VLOOKUP($B12,Course!$E$3:$H$21,4,FALSE)&lt;=MOD($G$5,18),1,0)</f>
        <v>1</v>
      </c>
      <c r="N12" s="5"/>
      <c r="O12" s="5">
        <f>Course!C5</f>
        <v>5</v>
      </c>
      <c r="P12" s="5"/>
      <c r="Q12" s="2">
        <f t="shared" ref="Q12:Q28" si="3">IF(R12&lt;0,0,R12)</f>
        <v>3</v>
      </c>
      <c r="R12" s="5">
        <f>2+VLOOKUP($B12,Course!$E$3:$H$21,3,FALSE)-J12</f>
        <v>3</v>
      </c>
      <c r="S12" s="5"/>
      <c r="T12" s="5" t="str">
        <f>IF(OR(ISBLANK($D12),$D12&lt;=0),"",IF(Course!$C5=3,$D12,""))</f>
        <v/>
      </c>
      <c r="U12" s="5" t="str">
        <f>IF(OR(ISBLANK($I12),$I12&lt;=0),"",IF(Course!$C5=3,$I12,""))</f>
        <v/>
      </c>
      <c r="V12" s="5" t="str">
        <f>IF(OR(ISBLANK($D12),$D12&lt;=0),"",IF(Course!$C5=4,$D12,""))</f>
        <v/>
      </c>
      <c r="W12" s="5" t="str">
        <f>IF(OR(ISBLANK($I12),$I12&lt;=0),"",IF(Course!$C5=4,$I12,""))</f>
        <v/>
      </c>
      <c r="X12" s="5">
        <f>IF(OR(ISBLANK($D12),$D12&lt;=0),"",IF(Course!$C5=5,$D12,""))</f>
        <v>6</v>
      </c>
      <c r="Y12" s="5">
        <f>IF(OR(ISBLANK($I12),$I12&lt;=0),"",IF(Course!$C5=5,$I12,""))</f>
        <v>5</v>
      </c>
    </row>
    <row r="13" spans="2:25" x14ac:dyDescent="0.25">
      <c r="B13" s="2">
        <v>3</v>
      </c>
      <c r="C13" s="5">
        <f>QUOTIENT($G$5,18)+IF(VLOOKUP($B13,Course!$A$3:$D$21,4,FALSE)&lt;=MOD($G$5,18),1,0)</f>
        <v>1</v>
      </c>
      <c r="D13" s="1">
        <v>5</v>
      </c>
      <c r="E13" s="5">
        <f t="shared" si="0"/>
        <v>4</v>
      </c>
      <c r="F13" s="5">
        <f>IF(D13-Course!$C6&gt;2,Course!$C6+2,D13)</f>
        <v>5</v>
      </c>
      <c r="G13" s="2">
        <f t="shared" si="1"/>
        <v>2</v>
      </c>
      <c r="H13" s="5">
        <f>2+VLOOKUP($B13,Course!$A$3:$D$21,3,FALSE)-E13</f>
        <v>2</v>
      </c>
      <c r="I13" s="1">
        <v>10</v>
      </c>
      <c r="J13" s="5">
        <f t="shared" si="2"/>
        <v>10</v>
      </c>
      <c r="K13" s="5">
        <f>IF(I13-Course!$G6&gt;2,Course!$G6+2,I13)</f>
        <v>6</v>
      </c>
      <c r="L13" s="5"/>
      <c r="M13" s="5">
        <f>QUOTIENT($G$5,18)+IF(VLOOKUP($B13,Course!$E$3:$H$21,4,FALSE)&lt;=MOD($G$5,18),1,0)</f>
        <v>1</v>
      </c>
      <c r="N13" s="5"/>
      <c r="O13" s="5">
        <f>Course!C6</f>
        <v>4</v>
      </c>
      <c r="P13" s="5"/>
      <c r="Q13" s="2">
        <f t="shared" si="3"/>
        <v>0</v>
      </c>
      <c r="R13" s="5">
        <f>2+VLOOKUP($B13,Course!$E$3:$H$21,3,FALSE)-J13</f>
        <v>-4</v>
      </c>
      <c r="S13" s="5"/>
      <c r="T13" s="5" t="str">
        <f>IF(OR(ISBLANK($D13),$D13&lt;=0),"",IF(Course!$C6=3,$D13,""))</f>
        <v/>
      </c>
      <c r="U13" s="5" t="str">
        <f>IF(OR(ISBLANK($I13),$I13&lt;=0),"",IF(Course!$C6=3,$I13,""))</f>
        <v/>
      </c>
      <c r="V13" s="5">
        <f>IF(OR(ISBLANK($D13),$D13&lt;=0),"",IF(Course!$C6=4,$D13,""))</f>
        <v>5</v>
      </c>
      <c r="W13" s="5">
        <f>IF(OR(ISBLANK($I13),$I13&lt;=0),"",IF(Course!$C6=4,$I13,""))</f>
        <v>10</v>
      </c>
      <c r="X13" s="5" t="str">
        <f>IF(OR(ISBLANK($D13),$D13&lt;=0),"",IF(Course!$C6=5,$D13,""))</f>
        <v/>
      </c>
      <c r="Y13" s="5" t="str">
        <f>IF(OR(ISBLANK($I13),$I13&lt;=0),"",IF(Course!$C6=5,$I13,""))</f>
        <v/>
      </c>
    </row>
    <row r="14" spans="2:25" x14ac:dyDescent="0.25">
      <c r="B14" s="2">
        <v>4</v>
      </c>
      <c r="C14" s="5">
        <f>QUOTIENT($G$5,18)+IF(VLOOKUP($B14,Course!$A$3:$D$21,4,FALSE)&lt;=MOD($G$5,18),1,0)</f>
        <v>1</v>
      </c>
      <c r="D14" s="1">
        <v>6</v>
      </c>
      <c r="E14" s="5">
        <f t="shared" si="0"/>
        <v>5</v>
      </c>
      <c r="F14" s="5">
        <f>IF(D14-Course!$C7&gt;2,Course!$C7+2,D14)</f>
        <v>5</v>
      </c>
      <c r="G14" s="2">
        <f t="shared" si="1"/>
        <v>0</v>
      </c>
      <c r="H14" s="5">
        <f>2+VLOOKUP($B14,Course!$A$3:$D$21,3,FALSE)-E14</f>
        <v>0</v>
      </c>
      <c r="I14" s="1">
        <v>4</v>
      </c>
      <c r="J14" s="5">
        <f t="shared" si="2"/>
        <v>3</v>
      </c>
      <c r="K14" s="5">
        <f>IF(I14-Course!$G7&gt;2,Course!$G7+2,I14)</f>
        <v>4</v>
      </c>
      <c r="L14" s="5"/>
      <c r="M14" s="5">
        <f>QUOTIENT($G$5,18)+IF(VLOOKUP($B14,Course!$E$3:$H$21,4,FALSE)&lt;=MOD($G$5,18),1,0)</f>
        <v>1</v>
      </c>
      <c r="N14" s="5"/>
      <c r="O14" s="5">
        <f>Course!C7</f>
        <v>3</v>
      </c>
      <c r="P14" s="5"/>
      <c r="Q14" s="2">
        <f t="shared" si="3"/>
        <v>2</v>
      </c>
      <c r="R14" s="5">
        <f>2+VLOOKUP($B14,Course!$E$3:$H$21,3,FALSE)-J14</f>
        <v>2</v>
      </c>
      <c r="S14" s="5"/>
      <c r="T14" s="5">
        <f>IF(OR(ISBLANK($D14),$D14&lt;=0),"",IF(Course!$C7=3,$D14,""))</f>
        <v>6</v>
      </c>
      <c r="U14" s="5">
        <f>IF(OR(ISBLANK($I14),$I14&lt;=0),"",IF(Course!$C7=3,$I14,""))</f>
        <v>4</v>
      </c>
      <c r="V14" s="5" t="str">
        <f>IF(OR(ISBLANK($D14),$D14&lt;=0),"",IF(Course!$C7=4,$D14,""))</f>
        <v/>
      </c>
      <c r="W14" s="5" t="str">
        <f>IF(OR(ISBLANK($I14),$I14&lt;=0),"",IF(Course!$C7=4,$I14,""))</f>
        <v/>
      </c>
      <c r="X14" s="5" t="str">
        <f>IF(OR(ISBLANK($D14),$D14&lt;=0),"",IF(Course!$C7=5,$D14,""))</f>
        <v/>
      </c>
      <c r="Y14" s="5" t="str">
        <f>IF(OR(ISBLANK($I14),$I14&lt;=0),"",IF(Course!$C7=5,$I14,""))</f>
        <v/>
      </c>
    </row>
    <row r="15" spans="2:25" x14ac:dyDescent="0.25">
      <c r="B15" s="2">
        <v>5</v>
      </c>
      <c r="C15" s="5">
        <f>QUOTIENT($G$5,18)+IF(VLOOKUP($B15,Course!$A$3:$D$21,4,FALSE)&lt;=MOD($G$5,18),1,0)</f>
        <v>1</v>
      </c>
      <c r="D15" s="1">
        <v>6</v>
      </c>
      <c r="E15" s="5">
        <f t="shared" si="0"/>
        <v>5</v>
      </c>
      <c r="F15" s="5">
        <f>IF(D15-Course!$C8&gt;2,Course!$C8+2,D15)</f>
        <v>6</v>
      </c>
      <c r="G15" s="2">
        <f t="shared" si="1"/>
        <v>1</v>
      </c>
      <c r="H15" s="5">
        <f>2+VLOOKUP($B15,Course!$A$3:$D$21,3,FALSE)-E15</f>
        <v>1</v>
      </c>
      <c r="I15" s="1">
        <v>5</v>
      </c>
      <c r="J15" s="5">
        <f t="shared" si="2"/>
        <v>4</v>
      </c>
      <c r="K15" s="5">
        <f>IF(I15-Course!$G8&gt;2,Course!$G8+2,I15)</f>
        <v>5</v>
      </c>
      <c r="L15" s="5"/>
      <c r="M15" s="5">
        <f>QUOTIENT($G$5,18)+IF(VLOOKUP($B15,Course!$E$3:$H$21,4,FALSE)&lt;=MOD($G$5,18),1,0)</f>
        <v>1</v>
      </c>
      <c r="N15" s="5"/>
      <c r="O15" s="5">
        <f>Course!C8</f>
        <v>4</v>
      </c>
      <c r="P15" s="5"/>
      <c r="Q15" s="2">
        <f t="shared" si="3"/>
        <v>2</v>
      </c>
      <c r="R15" s="5">
        <f>2+VLOOKUP($B15,Course!$E$3:$H$21,3,FALSE)-J15</f>
        <v>2</v>
      </c>
      <c r="S15" s="5"/>
      <c r="T15" s="5" t="str">
        <f>IF(OR(ISBLANK($D15),$D15&lt;=0),"",IF(Course!$C8=3,$D15,""))</f>
        <v/>
      </c>
      <c r="U15" s="5" t="str">
        <f>IF(OR(ISBLANK($I15),$I15&lt;=0),"",IF(Course!$C8=3,$I15,""))</f>
        <v/>
      </c>
      <c r="V15" s="5">
        <f>IF(OR(ISBLANK($D15),$D15&lt;=0),"",IF(Course!$C8=4,$D15,""))</f>
        <v>6</v>
      </c>
      <c r="W15" s="5">
        <f>IF(OR(ISBLANK($I15),$I15&lt;=0),"",IF(Course!$C8=4,$I15,""))</f>
        <v>5</v>
      </c>
      <c r="X15" s="5" t="str">
        <f>IF(OR(ISBLANK($D15),$D15&lt;=0),"",IF(Course!$C8=5,$D15,""))</f>
        <v/>
      </c>
      <c r="Y15" s="5" t="str">
        <f>IF(OR(ISBLANK($I15),$I15&lt;=0),"",IF(Course!$C8=5,$I15,""))</f>
        <v/>
      </c>
    </row>
    <row r="16" spans="2:25" x14ac:dyDescent="0.25">
      <c r="B16" s="2">
        <v>6</v>
      </c>
      <c r="C16" s="5">
        <f>QUOTIENT($G$5,18)+IF(VLOOKUP($B16,Course!$A$3:$D$21,4,FALSE)&lt;=MOD($G$5,18),1,0)</f>
        <v>1</v>
      </c>
      <c r="D16" s="1">
        <v>5</v>
      </c>
      <c r="E16" s="5">
        <f t="shared" si="0"/>
        <v>4</v>
      </c>
      <c r="F16" s="5">
        <f>IF(D16-Course!$C9&gt;2,Course!$C9+2,D16)</f>
        <v>5</v>
      </c>
      <c r="G16" s="2">
        <f t="shared" si="1"/>
        <v>2</v>
      </c>
      <c r="H16" s="5">
        <f>2+VLOOKUP($B16,Course!$A$3:$D$21,3,FALSE)-E16</f>
        <v>2</v>
      </c>
      <c r="I16" s="1">
        <v>7</v>
      </c>
      <c r="J16" s="5">
        <f t="shared" si="2"/>
        <v>6</v>
      </c>
      <c r="K16" s="5">
        <f>IF(I16-Course!$G9&gt;2,Course!$G9+2,I16)</f>
        <v>6</v>
      </c>
      <c r="L16" s="5"/>
      <c r="M16" s="5">
        <f>QUOTIENT($G$5,18)+IF(VLOOKUP($B16,Course!$E$3:$H$21,4,FALSE)&lt;=MOD($G$5,18),1,0)</f>
        <v>1</v>
      </c>
      <c r="N16" s="5"/>
      <c r="O16" s="5">
        <f>Course!C9</f>
        <v>4</v>
      </c>
      <c r="P16" s="5"/>
      <c r="Q16" s="2">
        <f t="shared" si="3"/>
        <v>0</v>
      </c>
      <c r="R16" s="5">
        <f>2+VLOOKUP($B16,Course!$E$3:$H$21,3,FALSE)-J16</f>
        <v>0</v>
      </c>
      <c r="S16" s="5"/>
      <c r="T16" s="5" t="str">
        <f>IF(OR(ISBLANK($D16),$D16&lt;=0),"",IF(Course!$C9=3,$D16,""))</f>
        <v/>
      </c>
      <c r="U16" s="5" t="str">
        <f>IF(OR(ISBLANK($I16),$I16&lt;=0),"",IF(Course!$C9=3,$I16,""))</f>
        <v/>
      </c>
      <c r="V16" s="5">
        <f>IF(OR(ISBLANK($D16),$D16&lt;=0),"",IF(Course!$C9=4,$D16,""))</f>
        <v>5</v>
      </c>
      <c r="W16" s="5">
        <f>IF(OR(ISBLANK($I16),$I16&lt;=0),"",IF(Course!$C9=4,$I16,""))</f>
        <v>7</v>
      </c>
      <c r="X16" s="5" t="str">
        <f>IF(OR(ISBLANK($D16),$D16&lt;=0),"",IF(Course!$C9=5,$D16,""))</f>
        <v/>
      </c>
      <c r="Y16" s="5" t="str">
        <f>IF(OR(ISBLANK($I16),$I16&lt;=0),"",IF(Course!$C9=5,$I16,""))</f>
        <v/>
      </c>
    </row>
    <row r="17" spans="2:25" x14ac:dyDescent="0.25">
      <c r="B17" s="2">
        <v>7</v>
      </c>
      <c r="C17" s="5">
        <f>QUOTIENT($G$5,18)+IF(VLOOKUP($B17,Course!$A$3:$D$21,4,FALSE)&lt;=MOD($G$5,18),1,0)</f>
        <v>2</v>
      </c>
      <c r="D17" s="1">
        <v>6</v>
      </c>
      <c r="E17" s="5">
        <f t="shared" si="0"/>
        <v>4</v>
      </c>
      <c r="F17" s="5">
        <f>IF(D17-Course!$C10&gt;2,Course!$C10+2,D17)</f>
        <v>6</v>
      </c>
      <c r="G17" s="2">
        <f t="shared" si="1"/>
        <v>2</v>
      </c>
      <c r="H17" s="5">
        <f>2+VLOOKUP($B17,Course!$A$3:$D$21,3,FALSE)-E17</f>
        <v>2</v>
      </c>
      <c r="I17" s="1">
        <v>5</v>
      </c>
      <c r="J17" s="5">
        <f t="shared" si="2"/>
        <v>3</v>
      </c>
      <c r="K17" s="5">
        <f>IF(I17-Course!$G10&gt;2,Course!$G10+2,I17)</f>
        <v>5</v>
      </c>
      <c r="L17" s="5"/>
      <c r="M17" s="5">
        <f>QUOTIENT($G$5,18)+IF(VLOOKUP($B17,Course!$E$3:$H$21,4,FALSE)&lt;=MOD($G$5,18),1,0)</f>
        <v>2</v>
      </c>
      <c r="N17" s="5"/>
      <c r="O17" s="5">
        <f>Course!C10</f>
        <v>4</v>
      </c>
      <c r="P17" s="5"/>
      <c r="Q17" s="2">
        <f t="shared" si="3"/>
        <v>3</v>
      </c>
      <c r="R17" s="5">
        <f>2+VLOOKUP($B17,Course!$E$3:$H$21,3,FALSE)-J17</f>
        <v>3</v>
      </c>
      <c r="S17" s="5"/>
      <c r="T17" s="5" t="str">
        <f>IF(OR(ISBLANK($D17),$D17&lt;=0),"",IF(Course!$C10=3,$D17,""))</f>
        <v/>
      </c>
      <c r="U17" s="5" t="str">
        <f>IF(OR(ISBLANK($I17),$I17&lt;=0),"",IF(Course!$C10=3,$I17,""))</f>
        <v/>
      </c>
      <c r="V17" s="5">
        <f>IF(OR(ISBLANK($D17),$D17&lt;=0),"",IF(Course!$C10=4,$D17,""))</f>
        <v>6</v>
      </c>
      <c r="W17" s="5">
        <f>IF(OR(ISBLANK($I17),$I17&lt;=0),"",IF(Course!$C10=4,$I17,""))</f>
        <v>5</v>
      </c>
      <c r="X17" s="5" t="str">
        <f>IF(OR(ISBLANK($D17),$D17&lt;=0),"",IF(Course!$C10=5,$D17,""))</f>
        <v/>
      </c>
      <c r="Y17" s="5" t="str">
        <f>IF(OR(ISBLANK($I17),$I17&lt;=0),"",IF(Course!$C10=5,$I17,""))</f>
        <v/>
      </c>
    </row>
    <row r="18" spans="2:25" x14ac:dyDescent="0.25">
      <c r="B18" s="2">
        <v>8</v>
      </c>
      <c r="C18" s="5">
        <f>QUOTIENT($G$5,18)+IF(VLOOKUP($B18,Course!$A$3:$D$21,4,FALSE)&lt;=MOD($G$5,18),1,0)</f>
        <v>1</v>
      </c>
      <c r="D18" s="1">
        <v>8</v>
      </c>
      <c r="E18" s="5">
        <f t="shared" si="0"/>
        <v>7</v>
      </c>
      <c r="F18" s="5">
        <f>IF(D18-Course!$C11&gt;2,Course!$C11+2,D18)</f>
        <v>6</v>
      </c>
      <c r="G18" s="2">
        <f t="shared" si="1"/>
        <v>0</v>
      </c>
      <c r="H18" s="5">
        <f>2+VLOOKUP($B18,Course!$A$3:$D$21,3,FALSE)-E18</f>
        <v>-1</v>
      </c>
      <c r="I18" s="1">
        <v>5</v>
      </c>
      <c r="J18" s="5">
        <f t="shared" si="2"/>
        <v>4</v>
      </c>
      <c r="K18" s="5">
        <f>IF(I18-Course!$G11&gt;2,Course!$G11+2,I18)</f>
        <v>5</v>
      </c>
      <c r="L18" s="5"/>
      <c r="M18" s="5">
        <f>QUOTIENT($G$5,18)+IF(VLOOKUP($B18,Course!$E$3:$H$21,4,FALSE)&lt;=MOD($G$5,18),1,0)</f>
        <v>1</v>
      </c>
      <c r="N18" s="5"/>
      <c r="O18" s="5">
        <f>Course!C11</f>
        <v>4</v>
      </c>
      <c r="P18" s="5"/>
      <c r="Q18" s="2">
        <f t="shared" si="3"/>
        <v>2</v>
      </c>
      <c r="R18" s="5">
        <f>2+VLOOKUP($B18,Course!$E$3:$H$21,3,FALSE)-J18</f>
        <v>2</v>
      </c>
      <c r="S18" s="5"/>
      <c r="T18" s="5" t="str">
        <f>IF(OR(ISBLANK($D18),$D18&lt;=0),"",IF(Course!$C11=3,$D18,""))</f>
        <v/>
      </c>
      <c r="U18" s="5" t="str">
        <f>IF(OR(ISBLANK($I18),$I18&lt;=0),"",IF(Course!$C11=3,$I18,""))</f>
        <v/>
      </c>
      <c r="V18" s="5">
        <f>IF(OR(ISBLANK($D18),$D18&lt;=0),"",IF(Course!$C11=4,$D18,""))</f>
        <v>8</v>
      </c>
      <c r="W18" s="5">
        <f>IF(OR(ISBLANK($I18),$I18&lt;=0),"",IF(Course!$C11=4,$I18,""))</f>
        <v>5</v>
      </c>
      <c r="X18" s="5" t="str">
        <f>IF(OR(ISBLANK($D18),$D18&lt;=0),"",IF(Course!$C11=5,$D18,""))</f>
        <v/>
      </c>
      <c r="Y18" s="5" t="str">
        <f>IF(OR(ISBLANK($I18),$I18&lt;=0),"",IF(Course!$C11=5,$I18,""))</f>
        <v/>
      </c>
    </row>
    <row r="19" spans="2:25" x14ac:dyDescent="0.25">
      <c r="B19" s="2">
        <v>9</v>
      </c>
      <c r="C19" s="5">
        <f>QUOTIENT($G$5,18)+IF(VLOOKUP($B19,Course!$A$3:$D$21,4,FALSE)&lt;=MOD($G$5,18),1,0)</f>
        <v>1</v>
      </c>
      <c r="D19" s="1">
        <v>4</v>
      </c>
      <c r="E19" s="5">
        <f t="shared" si="0"/>
        <v>3</v>
      </c>
      <c r="F19" s="5">
        <f>IF(D19-Course!$C12&gt;2,Course!$C12+2,D19)</f>
        <v>4</v>
      </c>
      <c r="G19" s="2">
        <f t="shared" si="1"/>
        <v>2</v>
      </c>
      <c r="H19" s="5">
        <f>2+VLOOKUP($B19,Course!$A$3:$D$21,3,FALSE)-E19</f>
        <v>2</v>
      </c>
      <c r="I19" s="1">
        <v>7</v>
      </c>
      <c r="J19" s="5">
        <f t="shared" si="2"/>
        <v>6</v>
      </c>
      <c r="K19" s="5">
        <f>IF(I19-Course!$G12&gt;2,Course!$G12+2,I19)</f>
        <v>5</v>
      </c>
      <c r="L19" s="5"/>
      <c r="M19" s="5">
        <f>QUOTIENT($G$5,18)+IF(VLOOKUP($B19,Course!$E$3:$H$21,4,FALSE)&lt;=MOD($G$5,18),1,0)</f>
        <v>1</v>
      </c>
      <c r="N19" s="5"/>
      <c r="O19" s="5">
        <f>Course!C12</f>
        <v>3</v>
      </c>
      <c r="P19" s="5"/>
      <c r="Q19" s="2">
        <f t="shared" si="3"/>
        <v>0</v>
      </c>
      <c r="R19" s="5">
        <f>2+VLOOKUP($B19,Course!$E$3:$H$21,3,FALSE)-J19</f>
        <v>-1</v>
      </c>
      <c r="S19" s="5"/>
      <c r="T19" s="5">
        <f>IF(OR(ISBLANK($D19),$D19&lt;=0),"",IF(Course!$C12=3,$D19,""))</f>
        <v>4</v>
      </c>
      <c r="U19" s="5">
        <f>IF(OR(ISBLANK($I19),$I19&lt;=0),"",IF(Course!$C12=3,$I19,""))</f>
        <v>7</v>
      </c>
      <c r="V19" s="5" t="str">
        <f>IF(OR(ISBLANK($D19),$D19&lt;=0),"",IF(Course!$C12=4,$D19,""))</f>
        <v/>
      </c>
      <c r="W19" s="5" t="str">
        <f>IF(OR(ISBLANK($I19),$I19&lt;=0),"",IF(Course!$C12=4,$I19,""))</f>
        <v/>
      </c>
      <c r="X19" s="5" t="str">
        <f>IF(OR(ISBLANK($D19),$D19&lt;=0),"",IF(Course!$C12=5,$D19,""))</f>
        <v/>
      </c>
      <c r="Y19" s="5" t="str">
        <f>IF(OR(ISBLANK($I19),$I19&lt;=0),"",IF(Course!$C12=5,$I19,""))</f>
        <v/>
      </c>
    </row>
    <row r="20" spans="2:25" x14ac:dyDescent="0.25">
      <c r="B20" s="2">
        <v>10</v>
      </c>
      <c r="C20" s="5">
        <f>QUOTIENT($G$5,18)+IF(VLOOKUP($B20,Course!$A$3:$D$21,4,FALSE)&lt;=MOD($G$5,18),1,0)</f>
        <v>1</v>
      </c>
      <c r="D20" s="1">
        <v>5</v>
      </c>
      <c r="E20" s="5">
        <f t="shared" si="0"/>
        <v>4</v>
      </c>
      <c r="F20" s="5">
        <f>IF(D20-Course!$C13&gt;2,Course!$C13+2,D20)</f>
        <v>5</v>
      </c>
      <c r="G20" s="2">
        <f t="shared" si="1"/>
        <v>2</v>
      </c>
      <c r="H20" s="5">
        <f>2+VLOOKUP($B20,Course!$A$3:$D$21,3,FALSE)-E20</f>
        <v>2</v>
      </c>
      <c r="I20" s="1">
        <v>5</v>
      </c>
      <c r="J20" s="5">
        <f t="shared" si="2"/>
        <v>4</v>
      </c>
      <c r="K20" s="5">
        <f>IF(I20-Course!$G13&gt;2,Course!$G13+2,I20)</f>
        <v>5</v>
      </c>
      <c r="L20" s="5"/>
      <c r="M20" s="5">
        <f>QUOTIENT($G$5,18)+IF(VLOOKUP($B20,Course!$E$3:$H$21,4,FALSE)&lt;=MOD($G$5,18),1,0)</f>
        <v>1</v>
      </c>
      <c r="N20" s="5"/>
      <c r="O20" s="5">
        <f>Course!C13</f>
        <v>4</v>
      </c>
      <c r="P20" s="5"/>
      <c r="Q20" s="2">
        <f t="shared" si="3"/>
        <v>2</v>
      </c>
      <c r="R20" s="5">
        <f>2+VLOOKUP($B20,Course!$E$3:$H$21,3,FALSE)-J20</f>
        <v>2</v>
      </c>
      <c r="S20" s="5"/>
      <c r="T20" s="5" t="str">
        <f>IF(OR(ISBLANK($D20),$D20&lt;=0),"",IF(Course!$C13=3,$D20,""))</f>
        <v/>
      </c>
      <c r="U20" s="5" t="str">
        <f>IF(OR(ISBLANK($I20),$I20&lt;=0),"",IF(Course!$C13=3,$I20,""))</f>
        <v/>
      </c>
      <c r="V20" s="5">
        <f>IF(OR(ISBLANK($D20),$D20&lt;=0),"",IF(Course!$C13=4,$D20,""))</f>
        <v>5</v>
      </c>
      <c r="W20" s="5">
        <f>IF(OR(ISBLANK($I20),$I20&lt;=0),"",IF(Course!$C13=4,$I20,""))</f>
        <v>5</v>
      </c>
      <c r="X20" s="5" t="str">
        <f>IF(OR(ISBLANK($D20),$D20&lt;=0),"",IF(Course!$C13=5,$D20,""))</f>
        <v/>
      </c>
      <c r="Y20" s="5" t="str">
        <f>IF(OR(ISBLANK($I20),$I20&lt;=0),"",IF(Course!$C13=5,$I20,""))</f>
        <v/>
      </c>
    </row>
    <row r="21" spans="2:25" x14ac:dyDescent="0.25">
      <c r="B21" s="2">
        <v>11</v>
      </c>
      <c r="C21" s="5">
        <f>QUOTIENT($G$5,18)+IF(VLOOKUP($B21,Course!$A$3:$D$21,4,FALSE)&lt;=MOD($G$5,18),1,0)</f>
        <v>1</v>
      </c>
      <c r="D21" s="1">
        <v>8</v>
      </c>
      <c r="E21" s="5">
        <f t="shared" si="0"/>
        <v>7</v>
      </c>
      <c r="F21" s="5">
        <f>IF(D21-Course!$C14&gt;2,Course!$C14+2,D21)</f>
        <v>6</v>
      </c>
      <c r="G21" s="2">
        <f t="shared" si="1"/>
        <v>0</v>
      </c>
      <c r="H21" s="5">
        <f>2+VLOOKUP($B21,Course!$A$3:$D$21,3,FALSE)-E21</f>
        <v>-1</v>
      </c>
      <c r="I21" s="1">
        <v>5</v>
      </c>
      <c r="J21" s="5">
        <f t="shared" si="2"/>
        <v>4</v>
      </c>
      <c r="K21" s="5">
        <f>IF(I21-Course!$G14&gt;2,Course!$G14+2,I21)</f>
        <v>5</v>
      </c>
      <c r="L21" s="5"/>
      <c r="M21" s="5">
        <f>QUOTIENT($G$5,18)+IF(VLOOKUP($B21,Course!$E$3:$H$21,4,FALSE)&lt;=MOD($G$5,18),1,0)</f>
        <v>1</v>
      </c>
      <c r="N21" s="5"/>
      <c r="O21" s="5">
        <f>Course!C14</f>
        <v>4</v>
      </c>
      <c r="P21" s="5"/>
      <c r="Q21" s="2">
        <f t="shared" si="3"/>
        <v>2</v>
      </c>
      <c r="R21" s="5">
        <f>2+VLOOKUP($B21,Course!$E$3:$H$21,3,FALSE)-J21</f>
        <v>2</v>
      </c>
      <c r="S21" s="5"/>
      <c r="T21" s="5" t="str">
        <f>IF(OR(ISBLANK($D21),$D21&lt;=0),"",IF(Course!$C14=3,$D21,""))</f>
        <v/>
      </c>
      <c r="U21" s="5" t="str">
        <f>IF(OR(ISBLANK($I21),$I21&lt;=0),"",IF(Course!$C14=3,$I21,""))</f>
        <v/>
      </c>
      <c r="V21" s="5">
        <f>IF(OR(ISBLANK($D21),$D21&lt;=0),"",IF(Course!$C14=4,$D21,""))</f>
        <v>8</v>
      </c>
      <c r="W21" s="5">
        <f>IF(OR(ISBLANK($I21),$I21&lt;=0),"",IF(Course!$C14=4,$I21,""))</f>
        <v>5</v>
      </c>
      <c r="X21" s="5" t="str">
        <f>IF(OR(ISBLANK($D21),$D21&lt;=0),"",IF(Course!$C14=5,$D21,""))</f>
        <v/>
      </c>
      <c r="Y21" s="5" t="str">
        <f>IF(OR(ISBLANK($I21),$I21&lt;=0),"",IF(Course!$C14=5,$I21,""))</f>
        <v/>
      </c>
    </row>
    <row r="22" spans="2:25" x14ac:dyDescent="0.25">
      <c r="B22" s="2">
        <v>12</v>
      </c>
      <c r="C22" s="5">
        <f>QUOTIENT($G$5,18)+IF(VLOOKUP($B22,Course!$A$3:$D$21,4,FALSE)&lt;=MOD($G$5,18),1,0)</f>
        <v>1</v>
      </c>
      <c r="D22" s="1">
        <v>6</v>
      </c>
      <c r="E22" s="5">
        <f t="shared" si="0"/>
        <v>5</v>
      </c>
      <c r="F22" s="5">
        <f>IF(D22-Course!$C15&gt;2,Course!$C15+2,D22)</f>
        <v>6</v>
      </c>
      <c r="G22" s="2">
        <f t="shared" si="1"/>
        <v>1</v>
      </c>
      <c r="H22" s="5">
        <f>2+VLOOKUP($B22,Course!$A$3:$D$21,3,FALSE)-E22</f>
        <v>1</v>
      </c>
      <c r="I22" s="1">
        <v>5</v>
      </c>
      <c r="J22" s="5">
        <f t="shared" si="2"/>
        <v>4</v>
      </c>
      <c r="K22" s="5">
        <f>IF(I22-Course!$G15&gt;2,Course!$G15+2,I22)</f>
        <v>5</v>
      </c>
      <c r="L22" s="5"/>
      <c r="M22" s="5">
        <f>QUOTIENT($G$5,18)+IF(VLOOKUP($B22,Course!$E$3:$H$21,4,FALSE)&lt;=MOD($G$5,18),1,0)</f>
        <v>1</v>
      </c>
      <c r="N22" s="5"/>
      <c r="O22" s="5">
        <f>Course!C15</f>
        <v>4</v>
      </c>
      <c r="P22" s="5"/>
      <c r="Q22" s="2">
        <f t="shared" si="3"/>
        <v>2</v>
      </c>
      <c r="R22" s="5">
        <f>2+VLOOKUP($B22,Course!$E$3:$H$21,3,FALSE)-J22</f>
        <v>2</v>
      </c>
      <c r="S22" s="5"/>
      <c r="T22" s="5" t="str">
        <f>IF(OR(ISBLANK($D22),$D22&lt;=0),"",IF(Course!$C15=3,$D22,""))</f>
        <v/>
      </c>
      <c r="U22" s="5" t="str">
        <f>IF(OR(ISBLANK($I22),$I22&lt;=0),"",IF(Course!$C15=3,$I22,""))</f>
        <v/>
      </c>
      <c r="V22" s="5">
        <f>IF(OR(ISBLANK($D22),$D22&lt;=0),"",IF(Course!$C15=4,$D22,""))</f>
        <v>6</v>
      </c>
      <c r="W22" s="5">
        <f>IF(OR(ISBLANK($I22),$I22&lt;=0),"",IF(Course!$C15=4,$I22,""))</f>
        <v>5</v>
      </c>
      <c r="X22" s="5" t="str">
        <f>IF(OR(ISBLANK($D22),$D22&lt;=0),"",IF(Course!$C15=5,$D22,""))</f>
        <v/>
      </c>
      <c r="Y22" s="5" t="str">
        <f>IF(OR(ISBLANK($I22),$I22&lt;=0),"",IF(Course!$C15=5,$I22,""))</f>
        <v/>
      </c>
    </row>
    <row r="23" spans="2:25" x14ac:dyDescent="0.25">
      <c r="B23" s="2">
        <v>13</v>
      </c>
      <c r="C23" s="5">
        <f>QUOTIENT($G$5,18)+IF(VLOOKUP($B23,Course!$A$3:$D$21,4,FALSE)&lt;=MOD($G$5,18),1,0)</f>
        <v>2</v>
      </c>
      <c r="D23" s="1">
        <v>8</v>
      </c>
      <c r="E23" s="5">
        <f t="shared" si="0"/>
        <v>6</v>
      </c>
      <c r="F23" s="5">
        <f>IF(D23-Course!$C16&gt;2,Course!$C16+2,D23)</f>
        <v>6</v>
      </c>
      <c r="G23" s="2">
        <f t="shared" si="1"/>
        <v>0</v>
      </c>
      <c r="H23" s="5">
        <f>2+VLOOKUP($B23,Course!$A$3:$D$21,3,FALSE)-E23</f>
        <v>0</v>
      </c>
      <c r="I23" s="1">
        <v>5</v>
      </c>
      <c r="J23" s="5">
        <f t="shared" si="2"/>
        <v>3</v>
      </c>
      <c r="K23" s="5">
        <f>IF(I23-Course!$G16&gt;2,Course!$G16+2,I23)</f>
        <v>5</v>
      </c>
      <c r="L23" s="5"/>
      <c r="M23" s="5">
        <f>QUOTIENT($G$5,18)+IF(VLOOKUP($B23,Course!$E$3:$H$21,4,FALSE)&lt;=MOD($G$5,18),1,0)</f>
        <v>2</v>
      </c>
      <c r="N23" s="5"/>
      <c r="O23" s="5">
        <f>Course!C16</f>
        <v>4</v>
      </c>
      <c r="P23" s="5"/>
      <c r="Q23" s="2">
        <f t="shared" si="3"/>
        <v>3</v>
      </c>
      <c r="R23" s="5">
        <f>2+VLOOKUP($B23,Course!$E$3:$H$21,3,FALSE)-J23</f>
        <v>3</v>
      </c>
      <c r="S23" s="5"/>
      <c r="T23" s="5" t="str">
        <f>IF(OR(ISBLANK($D23),$D23&lt;=0),"",IF(Course!$C16=3,$D23,""))</f>
        <v/>
      </c>
      <c r="U23" s="5" t="str">
        <f>IF(OR(ISBLANK($I23),$I23&lt;=0),"",IF(Course!$C16=3,$I23,""))</f>
        <v/>
      </c>
      <c r="V23" s="5">
        <f>IF(OR(ISBLANK($D23),$D23&lt;=0),"",IF(Course!$C16=4,$D23,""))</f>
        <v>8</v>
      </c>
      <c r="W23" s="5">
        <f>IF(OR(ISBLANK($I23),$I23&lt;=0),"",IF(Course!$C16=4,$I23,""))</f>
        <v>5</v>
      </c>
      <c r="X23" s="5" t="str">
        <f>IF(OR(ISBLANK($D23),$D23&lt;=0),"",IF(Course!$C16=5,$D23,""))</f>
        <v/>
      </c>
      <c r="Y23" s="5" t="str">
        <f>IF(OR(ISBLANK($I23),$I23&lt;=0),"",IF(Course!$C16=5,$I23,""))</f>
        <v/>
      </c>
    </row>
    <row r="24" spans="2:25" x14ac:dyDescent="0.25">
      <c r="B24" s="2">
        <v>14</v>
      </c>
      <c r="C24" s="5">
        <f>QUOTIENT($G$5,18)+IF(VLOOKUP($B24,Course!$A$3:$D$21,4,FALSE)&lt;=MOD($G$5,18),1,0)</f>
        <v>1</v>
      </c>
      <c r="D24" s="1">
        <v>5</v>
      </c>
      <c r="E24" s="5">
        <f t="shared" si="0"/>
        <v>4</v>
      </c>
      <c r="F24" s="5">
        <f>IF(D24-Course!$C17&gt;2,Course!$C17+2,D24)</f>
        <v>5</v>
      </c>
      <c r="G24" s="2">
        <f t="shared" si="1"/>
        <v>1</v>
      </c>
      <c r="H24" s="5">
        <f>2+VLOOKUP($B24,Course!$A$3:$D$21,3,FALSE)-E24</f>
        <v>1</v>
      </c>
      <c r="I24" s="1">
        <v>3</v>
      </c>
      <c r="J24" s="5">
        <f t="shared" si="2"/>
        <v>2</v>
      </c>
      <c r="K24" s="5">
        <f>IF(I24-Course!$G17&gt;2,Course!$G17+2,I24)</f>
        <v>3</v>
      </c>
      <c r="L24" s="5"/>
      <c r="M24" s="5">
        <f>QUOTIENT($G$5,18)+IF(VLOOKUP($B24,Course!$E$3:$H$21,4,FALSE)&lt;=MOD($G$5,18),1,0)</f>
        <v>1</v>
      </c>
      <c r="N24" s="5"/>
      <c r="O24" s="5">
        <f>Course!C17</f>
        <v>3</v>
      </c>
      <c r="P24" s="5"/>
      <c r="Q24" s="2">
        <f t="shared" si="3"/>
        <v>3</v>
      </c>
      <c r="R24" s="5">
        <f>2+VLOOKUP($B24,Course!$E$3:$H$21,3,FALSE)-J24</f>
        <v>3</v>
      </c>
      <c r="S24" s="5"/>
      <c r="T24" s="5">
        <f>IF(OR(ISBLANK($D24),$D24&lt;=0),"",IF(Course!$C17=3,$D24,""))</f>
        <v>5</v>
      </c>
      <c r="U24" s="5">
        <f>IF(OR(ISBLANK($I24),$I24&lt;=0),"",IF(Course!$C17=3,$I24,""))</f>
        <v>3</v>
      </c>
      <c r="V24" s="5" t="str">
        <f>IF(OR(ISBLANK($D24),$D24&lt;=0),"",IF(Course!$C17=4,$D24,""))</f>
        <v/>
      </c>
      <c r="W24" s="5" t="str">
        <f>IF(OR(ISBLANK($I24),$I24&lt;=0),"",IF(Course!$C17=4,$I24,""))</f>
        <v/>
      </c>
      <c r="X24" s="5" t="str">
        <f>IF(OR(ISBLANK($D24),$D24&lt;=0),"",IF(Course!$C17=5,$D24,""))</f>
        <v/>
      </c>
      <c r="Y24" s="5" t="str">
        <f>IF(OR(ISBLANK($I24),$I24&lt;=0),"",IF(Course!$C17=5,$I24,""))</f>
        <v/>
      </c>
    </row>
    <row r="25" spans="2:25" x14ac:dyDescent="0.25">
      <c r="B25" s="2">
        <v>15</v>
      </c>
      <c r="C25" s="5">
        <f>QUOTIENT($G$5,18)+IF(VLOOKUP($B25,Course!$A$3:$D$21,4,FALSE)&lt;=MOD($G$5,18),1,0)</f>
        <v>1</v>
      </c>
      <c r="D25" s="1">
        <v>8</v>
      </c>
      <c r="E25" s="5">
        <f t="shared" si="0"/>
        <v>7</v>
      </c>
      <c r="F25" s="5">
        <f>IF(D25-Course!$C18&gt;2,Course!$C18+2,D25)</f>
        <v>7</v>
      </c>
      <c r="G25" s="2">
        <f t="shared" si="1"/>
        <v>0</v>
      </c>
      <c r="H25" s="5">
        <f>2+VLOOKUP($B25,Course!$A$3:$D$21,3,FALSE)-E25</f>
        <v>0</v>
      </c>
      <c r="I25" s="1">
        <v>10</v>
      </c>
      <c r="J25" s="5">
        <f t="shared" si="2"/>
        <v>10</v>
      </c>
      <c r="K25" s="5">
        <f>IF(I25-Course!$G18&gt;2,Course!$G18+2,I25)</f>
        <v>7</v>
      </c>
      <c r="L25" s="5"/>
      <c r="M25" s="5">
        <f>QUOTIENT($G$5,18)+IF(VLOOKUP($B25,Course!$E$3:$H$21,4,FALSE)&lt;=MOD($G$5,18),1,0)</f>
        <v>1</v>
      </c>
      <c r="N25" s="5"/>
      <c r="O25" s="5">
        <f>Course!C18</f>
        <v>5</v>
      </c>
      <c r="P25" s="5"/>
      <c r="Q25" s="2">
        <f t="shared" si="3"/>
        <v>0</v>
      </c>
      <c r="R25" s="5">
        <f>2+VLOOKUP($B25,Course!$E$3:$H$21,3,FALSE)-J25</f>
        <v>-3</v>
      </c>
      <c r="S25" s="5"/>
      <c r="T25" s="5" t="str">
        <f>IF(OR(ISBLANK($D25),$D25&lt;=0),"",IF(Course!$C18=3,$D25,""))</f>
        <v/>
      </c>
      <c r="U25" s="5" t="str">
        <f>IF(OR(ISBLANK($I25),$I25&lt;=0),"",IF(Course!$C18=3,$I25,""))</f>
        <v/>
      </c>
      <c r="V25" s="5" t="str">
        <f>IF(OR(ISBLANK($D25),$D25&lt;=0),"",IF(Course!$C18=4,$D25,""))</f>
        <v/>
      </c>
      <c r="W25" s="5" t="str">
        <f>IF(OR(ISBLANK($I25),$I25&lt;=0),"",IF(Course!$C18=4,$I25,""))</f>
        <v/>
      </c>
      <c r="X25" s="5">
        <f>IF(OR(ISBLANK($D25),$D25&lt;=0),"",IF(Course!$C18=5,$D25,""))</f>
        <v>8</v>
      </c>
      <c r="Y25" s="5">
        <f>IF(OR(ISBLANK($I25),$I25&lt;=0),"",IF(Course!$C18=5,$I25,""))</f>
        <v>10</v>
      </c>
    </row>
    <row r="26" spans="2:25" x14ac:dyDescent="0.25">
      <c r="B26" s="2">
        <v>16</v>
      </c>
      <c r="C26" s="5">
        <f>QUOTIENT($G$5,18)+IF(VLOOKUP($B26,Course!$A$3:$D$21,4,FALSE)&lt;=MOD($G$5,18),1,0)</f>
        <v>2</v>
      </c>
      <c r="D26" s="1">
        <v>9</v>
      </c>
      <c r="E26" s="5">
        <f t="shared" si="0"/>
        <v>7</v>
      </c>
      <c r="F26" s="5">
        <f>IF(D26-Course!$C19&gt;2,Course!$C19+2,D26)</f>
        <v>6</v>
      </c>
      <c r="G26" s="2">
        <f t="shared" si="1"/>
        <v>0</v>
      </c>
      <c r="H26" s="5">
        <f>2+VLOOKUP($B26,Course!$A$3:$D$21,3,FALSE)-E26</f>
        <v>-1</v>
      </c>
      <c r="I26" s="1">
        <v>5</v>
      </c>
      <c r="J26" s="5">
        <f t="shared" si="2"/>
        <v>3</v>
      </c>
      <c r="K26" s="5">
        <f>IF(I26-Course!$G19&gt;2,Course!$G19+2,I26)</f>
        <v>5</v>
      </c>
      <c r="L26" s="5"/>
      <c r="M26" s="5">
        <f>QUOTIENT($G$5,18)+IF(VLOOKUP($B26,Course!$E$3:$H$21,4,FALSE)&lt;=MOD($G$5,18),1,0)</f>
        <v>2</v>
      </c>
      <c r="N26" s="5"/>
      <c r="O26" s="5">
        <f>Course!C19</f>
        <v>4</v>
      </c>
      <c r="P26" s="5"/>
      <c r="Q26" s="2">
        <f t="shared" si="3"/>
        <v>3</v>
      </c>
      <c r="R26" s="5">
        <f>2+VLOOKUP($B26,Course!$E$3:$H$21,3,FALSE)-J26</f>
        <v>3</v>
      </c>
      <c r="S26" s="5"/>
      <c r="T26" s="5" t="str">
        <f>IF(OR(ISBLANK($D26),$D26&lt;=0),"",IF(Course!$C19=3,$D26,""))</f>
        <v/>
      </c>
      <c r="U26" s="5" t="str">
        <f>IF(OR(ISBLANK($I26),$I26&lt;=0),"",IF(Course!$C19=3,$I26,""))</f>
        <v/>
      </c>
      <c r="V26" s="5">
        <f>IF(OR(ISBLANK($D26),$D26&lt;=0),"",IF(Course!$C19=4,$D26,""))</f>
        <v>9</v>
      </c>
      <c r="W26" s="5">
        <f>IF(OR(ISBLANK($I26),$I26&lt;=0),"",IF(Course!$C19=4,$I26,""))</f>
        <v>5</v>
      </c>
      <c r="X26" s="5" t="str">
        <f>IF(OR(ISBLANK($D26),$D26&lt;=0),"",IF(Course!$C19=5,$D26,""))</f>
        <v/>
      </c>
      <c r="Y26" s="5" t="str">
        <f>IF(OR(ISBLANK($I26),$I26&lt;=0),"",IF(Course!$C19=5,$I26,""))</f>
        <v/>
      </c>
    </row>
    <row r="27" spans="2:25" x14ac:dyDescent="0.25">
      <c r="B27" s="2">
        <v>17</v>
      </c>
      <c r="C27" s="5">
        <f>QUOTIENT($G$5,18)+IF(VLOOKUP($B27,Course!$A$3:$D$21,4,FALSE)&lt;=MOD($G$5,18),1,0)</f>
        <v>1</v>
      </c>
      <c r="D27" s="1">
        <v>6</v>
      </c>
      <c r="E27" s="5">
        <f t="shared" si="0"/>
        <v>5</v>
      </c>
      <c r="F27" s="5">
        <f>IF(D27-Course!$C20&gt;2,Course!$C20+2,D27)</f>
        <v>6</v>
      </c>
      <c r="G27" s="2">
        <f t="shared" si="1"/>
        <v>2</v>
      </c>
      <c r="H27" s="5">
        <f>2+VLOOKUP($B27,Course!$A$3:$D$21,3,FALSE)-E27</f>
        <v>2</v>
      </c>
      <c r="I27" s="1">
        <v>10</v>
      </c>
      <c r="J27" s="5">
        <f t="shared" si="2"/>
        <v>10</v>
      </c>
      <c r="K27" s="5">
        <f>IF(I27-Course!$G20&gt;2,Course!$G20+2,I27)</f>
        <v>7</v>
      </c>
      <c r="L27" s="5"/>
      <c r="M27" s="5">
        <f>QUOTIENT($G$5,18)+IF(VLOOKUP($B27,Course!$E$3:$H$21,4,FALSE)&lt;=MOD($G$5,18),1,0)</f>
        <v>1</v>
      </c>
      <c r="N27" s="5"/>
      <c r="O27" s="5">
        <f>Course!C20</f>
        <v>5</v>
      </c>
      <c r="P27" s="5"/>
      <c r="Q27" s="2">
        <f t="shared" si="3"/>
        <v>0</v>
      </c>
      <c r="R27" s="5">
        <f>2+VLOOKUP($B27,Course!$E$3:$H$21,3,FALSE)-J27</f>
        <v>-3</v>
      </c>
      <c r="S27" s="5"/>
      <c r="T27" s="5" t="str">
        <f>IF(OR(ISBLANK($D27),$D27&lt;=0),"",IF(Course!$C20=3,$D27,""))</f>
        <v/>
      </c>
      <c r="U27" s="5" t="str">
        <f>IF(OR(ISBLANK($I27),$I27&lt;=0),"",IF(Course!$C20=3,$I27,""))</f>
        <v/>
      </c>
      <c r="V27" s="5" t="str">
        <f>IF(OR(ISBLANK($D27),$D27&lt;=0),"",IF(Course!$C20=4,$D27,""))</f>
        <v/>
      </c>
      <c r="W27" s="5" t="str">
        <f>IF(OR(ISBLANK($I27),$I27&lt;=0),"",IF(Course!$C20=4,$I27,""))</f>
        <v/>
      </c>
      <c r="X27" s="5">
        <f>IF(OR(ISBLANK($D27),$D27&lt;=0),"",IF(Course!$C20=5,$D27,""))</f>
        <v>6</v>
      </c>
      <c r="Y27" s="5">
        <f>IF(OR(ISBLANK($I27),$I27&lt;=0),"",IF(Course!$C20=5,$I27,""))</f>
        <v>10</v>
      </c>
    </row>
    <row r="28" spans="2:25" x14ac:dyDescent="0.25">
      <c r="B28" s="2">
        <v>18</v>
      </c>
      <c r="C28" s="5">
        <f>QUOTIENT($G$5,18)+IF(VLOOKUP($B28,Course!$A$3:$D$21,4,FALSE)&lt;=MOD($G$5,18),1,0)</f>
        <v>1</v>
      </c>
      <c r="D28" s="1">
        <v>5</v>
      </c>
      <c r="E28" s="5">
        <f t="shared" si="0"/>
        <v>4</v>
      </c>
      <c r="F28" s="5">
        <f>IF(D28-Course!$C21&gt;2,Course!$C21+2,D28)</f>
        <v>5</v>
      </c>
      <c r="G28" s="2">
        <f t="shared" si="1"/>
        <v>1</v>
      </c>
      <c r="H28" s="5">
        <f>2+VLOOKUP($B28,Course!$A$3:$D$21,3,FALSE)-E28</f>
        <v>1</v>
      </c>
      <c r="I28" s="1">
        <v>5</v>
      </c>
      <c r="J28" s="5">
        <f t="shared" si="2"/>
        <v>4</v>
      </c>
      <c r="K28" s="5">
        <f>IF(I28-Course!$G21&gt;2,Course!$G21+2,I28)</f>
        <v>5</v>
      </c>
      <c r="L28" s="5"/>
      <c r="M28" s="5">
        <f>QUOTIENT($G$5,18)+IF(VLOOKUP($B28,Course!$E$3:$H$21,4,FALSE)&lt;=MOD($G$5,18),1,0)</f>
        <v>1</v>
      </c>
      <c r="N28" s="5"/>
      <c r="O28" s="5">
        <f>Course!C21</f>
        <v>3</v>
      </c>
      <c r="P28" s="5"/>
      <c r="Q28" s="2">
        <f t="shared" si="3"/>
        <v>1</v>
      </c>
      <c r="R28" s="5">
        <f>2+VLOOKUP($B28,Course!$E$3:$H$21,3,FALSE)-J28</f>
        <v>1</v>
      </c>
      <c r="S28" s="5"/>
      <c r="T28" s="5">
        <f>IF(OR(ISBLANK($D28),$D28&lt;=0),"",IF(Course!$C21=3,$D28,""))</f>
        <v>5</v>
      </c>
      <c r="U28" s="5">
        <f>IF(OR(ISBLANK($I28),$I28&lt;=0),"",IF(Course!$C21=3,$I28,""))</f>
        <v>5</v>
      </c>
      <c r="V28" s="5" t="str">
        <f>IF(OR(ISBLANK($D28),$D28&lt;=0),"",IF(Course!$C21=4,$D28,""))</f>
        <v/>
      </c>
      <c r="W28" s="5" t="str">
        <f>IF(OR(ISBLANK($I28),$I28&lt;=0),"",IF(Course!$C21=4,$I28,""))</f>
        <v/>
      </c>
      <c r="X28" s="5" t="str">
        <f>IF(OR(ISBLANK($D28),$D28&lt;=0),"",IF(Course!$C21=5,$D28,""))</f>
        <v/>
      </c>
      <c r="Y28" s="5" t="str">
        <f>IF(OR(ISBLANK($I28),$I28&lt;=0),"",IF(Course!$C21=5,$I28,""))</f>
        <v/>
      </c>
    </row>
    <row r="29" spans="2:25" x14ac:dyDescent="0.25">
      <c r="B29" s="28" t="s">
        <v>2</v>
      </c>
      <c r="C29" s="29"/>
      <c r="D29" s="29">
        <f>SUM(D11:D28)</f>
        <v>114</v>
      </c>
      <c r="E29" s="38">
        <f>SUM(E11:E28)</f>
        <v>93</v>
      </c>
      <c r="F29" s="38">
        <f>SUM(F11:F28)</f>
        <v>101</v>
      </c>
      <c r="G29" s="28">
        <f t="shared" ref="G29:R29" si="4">SUM(G11:G28)</f>
        <v>18</v>
      </c>
      <c r="H29" s="29">
        <f t="shared" si="4"/>
        <v>14</v>
      </c>
      <c r="I29" s="29">
        <f t="shared" si="4"/>
        <v>106</v>
      </c>
      <c r="J29" s="29">
        <f t="shared" si="4"/>
        <v>88</v>
      </c>
      <c r="K29" s="38">
        <f t="shared" si="4"/>
        <v>93</v>
      </c>
      <c r="L29" s="29"/>
      <c r="M29" s="29"/>
      <c r="N29" s="29"/>
      <c r="O29" s="29"/>
      <c r="P29" s="29"/>
      <c r="Q29" s="28">
        <f t="shared" si="4"/>
        <v>30</v>
      </c>
      <c r="R29" s="29">
        <f t="shared" si="4"/>
        <v>19</v>
      </c>
      <c r="S29" s="29"/>
      <c r="T29" s="5" t="str">
        <f>IF(OR(ISBLANK($D29),$D29&lt;=0),"",IF(Course!$C22=3,$D29,""))</f>
        <v/>
      </c>
      <c r="U29" s="5" t="str">
        <f>IF(OR(ISBLANK($I29),$I29&lt;=0),"",IF(Course!$C22=3,$I29,""))</f>
        <v/>
      </c>
      <c r="V29" s="5" t="str">
        <f>IF(OR(ISBLANK($D29),$D29&lt;=0),"",IF(Course!$C22=4,$D29,""))</f>
        <v/>
      </c>
      <c r="W29" s="5" t="str">
        <f>IF(OR(ISBLANK($I29),$I29&lt;=0),"",IF(Course!$C22=4,$I29,""))</f>
        <v/>
      </c>
      <c r="X29" s="5" t="str">
        <f>IF(OR(ISBLANK($D29),$D29&lt;=0),"",IF(Course!$C22=5,$D29,""))</f>
        <v/>
      </c>
      <c r="Y29" s="5" t="str">
        <f>IF(OR(ISBLANK($I29),$I29&lt;=0),"",IF(Course!$C22=5,$I29,""))</f>
        <v/>
      </c>
    </row>
    <row r="30" spans="2:25" x14ac:dyDescent="0.25">
      <c r="B30" s="25" t="s">
        <v>27</v>
      </c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7">
        <f>Q29+G29</f>
        <v>48</v>
      </c>
      <c r="R30" s="28">
        <f>R29+H29</f>
        <v>33</v>
      </c>
      <c r="S30" s="28">
        <f>Q30+R30/1000</f>
        <v>48.033000000000001</v>
      </c>
      <c r="T30" s="33"/>
      <c r="U30" s="33">
        <f>AVERAGE(T11:U29)</f>
        <v>4.875</v>
      </c>
      <c r="V30" s="33"/>
      <c r="W30" s="33">
        <f>AVERAGE(V11:W29)</f>
        <v>6.1818181818181817</v>
      </c>
      <c r="X30" s="33"/>
      <c r="Y30" s="33">
        <f>AVERAGE(X11:Y29)</f>
        <v>7.5</v>
      </c>
    </row>
    <row r="31" spans="2:25" hidden="1" x14ac:dyDescent="0.25"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7"/>
      <c r="R31" s="26"/>
      <c r="S31" s="26"/>
      <c r="T31" s="26"/>
      <c r="U31" s="26"/>
      <c r="V31" s="26"/>
      <c r="W31" s="26"/>
      <c r="X31" s="26"/>
      <c r="Y31" s="26"/>
    </row>
    <row r="32" spans="2:25" x14ac:dyDescent="0.25">
      <c r="B32" s="36" t="s">
        <v>49</v>
      </c>
      <c r="C32" s="36"/>
      <c r="D32" s="36"/>
      <c r="E32" s="36"/>
      <c r="F32" s="36"/>
      <c r="G32" s="36">
        <f>F29-Course!C25</f>
        <v>30</v>
      </c>
      <c r="H32" s="36"/>
      <c r="I32" s="36"/>
      <c r="J32" s="36"/>
      <c r="K32" s="36"/>
      <c r="L32" s="36"/>
      <c r="M32" s="36"/>
      <c r="N32" s="36"/>
      <c r="O32" s="36"/>
      <c r="P32" s="36"/>
      <c r="Q32" s="37">
        <f>K29-Course!G25</f>
        <v>22</v>
      </c>
      <c r="R32" s="26"/>
      <c r="S32" s="26"/>
      <c r="T32" s="26"/>
      <c r="U32" s="26"/>
      <c r="V32" s="26"/>
      <c r="W32" s="26"/>
      <c r="X32" s="26"/>
      <c r="Y32" s="26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9">
    <tabColor theme="6" tint="-0.249977111117893"/>
  </sheetPr>
  <dimension ref="A1:J12"/>
  <sheetViews>
    <sheetView workbookViewId="0">
      <pane ySplit="3" topLeftCell="A4" activePane="bottomLeft" state="frozen"/>
      <selection activeCell="N5" sqref="N5"/>
      <selection pane="bottomLeft" activeCell="H8" sqref="H8"/>
    </sheetView>
  </sheetViews>
  <sheetFormatPr defaultColWidth="9.140625" defaultRowHeight="15" x14ac:dyDescent="0.25"/>
  <cols>
    <col min="1" max="1" width="13.7109375" style="3" hidden="1" customWidth="1"/>
    <col min="2" max="2" width="9.140625" style="4"/>
    <col min="3" max="3" width="13.28515625" style="3" customWidth="1"/>
    <col min="4" max="4" width="9.140625" style="4"/>
    <col min="5" max="5" width="11.42578125" style="3" hidden="1" customWidth="1"/>
    <col min="6" max="6" width="9.140625" style="3"/>
    <col min="7" max="7" width="9.140625" style="4"/>
    <col min="8" max="8" width="25.7109375" style="3" customWidth="1"/>
    <col min="9" max="9" width="9.140625" style="4"/>
    <col min="10" max="10" width="11.42578125" style="3" hidden="1" customWidth="1"/>
    <col min="11" max="16384" width="9.140625" style="3"/>
  </cols>
  <sheetData>
    <row r="1" spans="1:10" x14ac:dyDescent="0.25">
      <c r="B1" s="122" t="s">
        <v>14</v>
      </c>
      <c r="C1" s="122"/>
      <c r="D1" s="122"/>
      <c r="E1" s="122"/>
      <c r="G1" s="122" t="s">
        <v>17</v>
      </c>
      <c r="H1" s="122"/>
      <c r="I1" s="122"/>
      <c r="J1" s="122"/>
    </row>
    <row r="3" spans="1:10" s="4" customFormat="1" x14ac:dyDescent="0.25">
      <c r="A3" s="4" t="s">
        <v>39</v>
      </c>
      <c r="B3" s="30" t="s">
        <v>16</v>
      </c>
      <c r="C3" s="30" t="s">
        <v>15</v>
      </c>
      <c r="D3" s="30" t="s">
        <v>13</v>
      </c>
      <c r="E3" s="30" t="s">
        <v>35</v>
      </c>
      <c r="G3" s="30" t="s">
        <v>16</v>
      </c>
      <c r="H3" s="30" t="s">
        <v>18</v>
      </c>
      <c r="I3" s="30" t="s">
        <v>13</v>
      </c>
      <c r="J3" s="30" t="s">
        <v>35</v>
      </c>
    </row>
    <row r="4" spans="1:10" x14ac:dyDescent="0.25">
      <c r="A4" s="3">
        <v>1</v>
      </c>
      <c r="B4" s="4" t="str">
        <f ca="1">IF(D4=D3,B3,A4&amp;IF(AND(D4=D5,D5&lt;&gt;D3,NOT(ISBLANK(D5))),"=",""))</f>
        <v>1</v>
      </c>
      <c r="C4" s="3" t="str">
        <f ca="1">INDEX(Scores!A:H,MATCH(E4,Scores!F:F,0),2)</f>
        <v>Steve</v>
      </c>
      <c r="D4" s="4">
        <f ca="1">INDEX(Scores!A:H,MATCH(E4,Scores!F:F,0),3)</f>
        <v>34</v>
      </c>
      <c r="E4" s="3">
        <f ca="1">LARGE(Scores!$F$4:$F$17,A4)</f>
        <v>34.033099</v>
      </c>
      <c r="G4" s="4" t="str">
        <f ca="1">IF(I4=I3,G3,A4&amp;IF(AND(I4=I5,I5&lt;&gt;I3,NOT(ISBLANK(I5))),"=",""))</f>
        <v>1</v>
      </c>
      <c r="H4" s="3" t="str">
        <f ca="1">INDEX(Scores!J:Q,MATCH(J4,Scores!O:O,0),2)</f>
        <v>New Eltham Nadgers</v>
      </c>
      <c r="I4" s="4">
        <f ca="1">INDEX(Scores!J:Q,MATCH(J4,Scores!O:O,0),3)</f>
        <v>40</v>
      </c>
      <c r="J4" s="3">
        <f ca="1">LARGE(Scores!$O$4:$O$9,A4)</f>
        <v>40.000098999999999</v>
      </c>
    </row>
    <row r="5" spans="1:10" x14ac:dyDescent="0.25">
      <c r="A5" s="3">
        <v>2</v>
      </c>
      <c r="B5" s="4" t="str">
        <f t="shared" ref="B5:B11" ca="1" si="0">IF(D5=D4,B4,A5&amp;IF(AND(D5=D6,D6&lt;&gt;D4,NOT(ISBLANK(D6))),"=",""))</f>
        <v>2</v>
      </c>
      <c r="C5" s="3" t="str">
        <f ca="1">INDEX(Scores!A:H,MATCH(E5,Scores!F:F,0),2)</f>
        <v>Dermot</v>
      </c>
      <c r="D5" s="4">
        <f ca="1">INDEX(Scores!A:H,MATCH(E5,Scores!F:F,0),3)</f>
        <v>33</v>
      </c>
      <c r="E5" s="3">
        <f ca="1">LARGE(Scores!$F$4:$F$17,A5)</f>
        <v>33.032091999999999</v>
      </c>
      <c r="G5" s="4" t="str">
        <f t="shared" ref="G5:G8" ca="1" si="1">IF(I5=I4,G4,A5&amp;IF(AND(I5=I6,I6&lt;&gt;I4,NOT(ISBLANK(I6))),"=",""))</f>
        <v>2=</v>
      </c>
      <c r="H5" s="3" t="str">
        <f ca="1">INDEX(Scores!J:Q,MATCH(J5,Scores!O:O,0),2)</f>
        <v>The Green Jackets</v>
      </c>
      <c r="I5" s="4">
        <f ca="1">INDEX(Scores!J:Q,MATCH(J5,Scores!O:O,0),3)</f>
        <v>39</v>
      </c>
      <c r="J5" s="3">
        <f ca="1">LARGE(Scores!$O$4:$O$9,A5)</f>
        <v>39.000098000000001</v>
      </c>
    </row>
    <row r="6" spans="1:10" x14ac:dyDescent="0.25">
      <c r="A6" s="3">
        <v>3</v>
      </c>
      <c r="B6" s="4" t="str">
        <f t="shared" ca="1" si="0"/>
        <v>3=</v>
      </c>
      <c r="C6" s="3" t="str">
        <f ca="1">INDEX(Scores!A:H,MATCH(E6,Scores!F:F,0),2)</f>
        <v>Rich B</v>
      </c>
      <c r="D6" s="4">
        <f ca="1">INDEX(Scores!A:H,MATCH(E6,Scores!F:F,0),3)</f>
        <v>29</v>
      </c>
      <c r="E6" s="3">
        <f ca="1">LARGE(Scores!$F$4:$F$17,A6)</f>
        <v>29.026098000000001</v>
      </c>
      <c r="G6" s="4" t="str">
        <f t="shared" ca="1" si="1"/>
        <v>2=</v>
      </c>
      <c r="H6" s="3" t="str">
        <f ca="1">INDEX(Scores!J:Q,MATCH(J6,Scores!O:O,0),2)</f>
        <v>Pauland.....</v>
      </c>
      <c r="I6" s="4">
        <f ca="1">INDEX(Scores!J:Q,MATCH(J6,Scores!O:O,0),3)</f>
        <v>39</v>
      </c>
      <c r="J6" s="3">
        <f ca="1">LARGE(Scores!$O$4:$O$9,A6)</f>
        <v>39.000095000000002</v>
      </c>
    </row>
    <row r="7" spans="1:10" x14ac:dyDescent="0.25">
      <c r="A7" s="3">
        <v>4</v>
      </c>
      <c r="B7" s="4" t="str">
        <f t="shared" ca="1" si="0"/>
        <v>3=</v>
      </c>
      <c r="C7" s="3" t="str">
        <f ca="1">INDEX(Scores!A:H,MATCH(E7,Scores!F:F,0),2)</f>
        <v>Paul</v>
      </c>
      <c r="D7" s="4">
        <f ca="1">INDEX(Scores!A:H,MATCH(E7,Scores!F:F,0),3)</f>
        <v>29</v>
      </c>
      <c r="E7" s="3">
        <f ca="1">LARGE(Scores!$F$4:$F$17,A7)</f>
        <v>29.024093000000001</v>
      </c>
      <c r="G7" s="4" t="str">
        <f t="shared" ca="1" si="1"/>
        <v>4</v>
      </c>
      <c r="H7" s="3" t="str">
        <f ca="1">INDEX(Scores!J:Q,MATCH(J7,Scores!O:O,0),2)</f>
        <v>The Dulverton Dickheads</v>
      </c>
      <c r="I7" s="4">
        <f ca="1">INDEX(Scores!J:Q,MATCH(J7,Scores!O:O,0),3)</f>
        <v>36</v>
      </c>
      <c r="J7" s="3">
        <f ca="1">LARGE(Scores!$O$4:$O$9,A7)</f>
        <v>36.000095999999999</v>
      </c>
    </row>
    <row r="8" spans="1:10" x14ac:dyDescent="0.25">
      <c r="A8" s="3">
        <v>5</v>
      </c>
      <c r="B8" s="4" t="str">
        <f t="shared" ca="1" si="0"/>
        <v>5</v>
      </c>
      <c r="C8" s="3" t="str">
        <f ca="1">INDEX(Scores!A:H,MATCH(E8,Scores!F:F,0),2)</f>
        <v>Joel</v>
      </c>
      <c r="D8" s="4">
        <f ca="1">INDEX(Scores!A:H,MATCH(E8,Scores!F:F,0),3)</f>
        <v>24</v>
      </c>
      <c r="E8" s="3">
        <f ca="1">LARGE(Scores!$F$4:$F$17,A8)</f>
        <v>24.010091000000003</v>
      </c>
      <c r="G8" s="4" t="str">
        <f t="shared" ca="1" si="1"/>
        <v>5</v>
      </c>
      <c r="H8" s="3" t="str">
        <f ca="1">INDEX(Scores!J:Q,MATCH(J8,Scores!O:O,0),2)</f>
        <v>PaddyJoel</v>
      </c>
      <c r="I8" s="4">
        <f ca="1">INDEX(Scores!J:Q,MATCH(J8,Scores!O:O,0),3)</f>
        <v>28</v>
      </c>
      <c r="J8" s="3">
        <f ca="1">LARGE(Scores!$O$4:$O$9,A8)</f>
        <v>28.000097</v>
      </c>
    </row>
    <row r="9" spans="1:10" x14ac:dyDescent="0.25">
      <c r="A9" s="3">
        <v>6</v>
      </c>
      <c r="B9" s="4" t="str">
        <f t="shared" ca="1" si="0"/>
        <v>6</v>
      </c>
      <c r="C9" s="3" t="str">
        <f ca="1">INDEX(Scores!A:H,MATCH(E9,Scores!F:F,0),2)</f>
        <v>Jeff</v>
      </c>
      <c r="D9" s="4">
        <f ca="1">INDEX(Scores!A:H,MATCH(E9,Scores!F:F,0),3)</f>
        <v>20</v>
      </c>
      <c r="E9" s="3">
        <f ca="1">LARGE(Scores!$F$4:$F$17,A9)</f>
        <v>20.007096000000001</v>
      </c>
      <c r="J9" s="3" t="e">
        <f ca="1">LARGE(Scores!$O$4:$O$9,A9)</f>
        <v>#NUM!</v>
      </c>
    </row>
    <row r="10" spans="1:10" x14ac:dyDescent="0.25">
      <c r="A10" s="3">
        <v>7</v>
      </c>
      <c r="B10" s="4" t="str">
        <f t="shared" ca="1" si="0"/>
        <v>7</v>
      </c>
      <c r="C10" s="3" t="str">
        <f ca="1">INDEX(Scores!A:H,MATCH(E10,Scores!F:F,0),2)</f>
        <v>Tom</v>
      </c>
      <c r="D10" s="4">
        <f ca="1">INDEX(Scores!A:H,MATCH(E10,Scores!F:F,0),3)</f>
        <v>19</v>
      </c>
      <c r="E10" s="3">
        <f ca="1">LARGE(Scores!$F$4:$F$17,A10)</f>
        <v>19.011094</v>
      </c>
      <c r="J10" s="3" t="e">
        <f ca="1">LARGE(Scores!$O$4:$O$9,A10)</f>
        <v>#NUM!</v>
      </c>
    </row>
    <row r="11" spans="1:10" x14ac:dyDescent="0.25">
      <c r="A11" s="3">
        <v>8</v>
      </c>
      <c r="B11" s="4" t="str">
        <f t="shared" ca="1" si="0"/>
        <v>8</v>
      </c>
      <c r="C11" s="3" t="str">
        <f ca="1">INDEX(Scores!A:H,MATCH(E11,Scores!F:F,0),2)</f>
        <v>Neil</v>
      </c>
      <c r="D11" s="4">
        <f ca="1">INDEX(Scores!A:H,MATCH(E11,Scores!F:F,0),3)</f>
        <v>18</v>
      </c>
      <c r="E11" s="3">
        <f ca="1">LARGE(Scores!$F$4:$F$17,A11)</f>
        <v>18.014097</v>
      </c>
      <c r="J11" s="3" t="e">
        <f ca="1">LARGE(Scores!$O$4:$O$9,A11)</f>
        <v>#NUM!</v>
      </c>
    </row>
    <row r="12" spans="1:10" x14ac:dyDescent="0.25">
      <c r="A12" s="3">
        <v>9</v>
      </c>
      <c r="B12" s="4" t="str">
        <f ca="1">IF(D12=D11,B11,A12&amp;IF(AND(D12=D13,D13&lt;&gt;D11,NOT(ISBLANK(D13))),"=",""))</f>
        <v>9</v>
      </c>
      <c r="C12" s="3" t="str">
        <f ca="1">INDEX(Scores!A:H,MATCH(E12,Scores!F:F,0),2)</f>
        <v>Paddy</v>
      </c>
      <c r="D12" s="4">
        <f ca="1">INDEX(Scores!A:H,MATCH(E12,Scores!F:F,0),3)</f>
        <v>15</v>
      </c>
      <c r="E12" s="3">
        <f ca="1">LARGE(Scores!$F$4:$F$17,A12)</f>
        <v>15.006095</v>
      </c>
    </row>
  </sheetData>
  <mergeCells count="2">
    <mergeCell ref="B1:E1"/>
    <mergeCell ref="G1:J1"/>
  </mergeCells>
  <pageMargins left="0.7" right="0.7" top="0.75" bottom="0.75" header="0.3" footer="0.3"/>
  <pageSetup paperSize="9" orientation="portrait" horizontalDpi="4294967293" verticalDpi="90" r:id="rId1"/>
  <headerFooter>
    <oddHeader>&amp;C&amp;"Calibri"&amp;10&amp;K000000OFFICIAL&amp;1#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2">
    <tabColor theme="7" tint="-0.499984740745262"/>
  </sheetPr>
  <dimension ref="A1:Z76"/>
  <sheetViews>
    <sheetView topLeftCell="A12" zoomScaleNormal="100" workbookViewId="0">
      <selection activeCell="B30" sqref="B30"/>
    </sheetView>
  </sheetViews>
  <sheetFormatPr defaultColWidth="0" defaultRowHeight="15" customHeight="1" zeroHeight="1" x14ac:dyDescent="0.25"/>
  <cols>
    <col min="1" max="1" width="0.7109375" style="64" customWidth="1"/>
    <col min="2" max="2" width="9.140625" style="64" customWidth="1"/>
    <col min="3" max="3" width="9.28515625" style="5" hidden="1" customWidth="1"/>
    <col min="4" max="4" width="16.28515625" style="64" customWidth="1"/>
    <col min="5" max="5" width="10.7109375" style="64" hidden="1" customWidth="1"/>
    <col min="6" max="6" width="9.140625" style="64" hidden="1" customWidth="1"/>
    <col min="7" max="7" width="16.28515625" style="64" customWidth="1"/>
    <col min="8" max="8" width="10.7109375" style="64" hidden="1" customWidth="1"/>
    <col min="9" max="9" width="16.28515625" style="64" customWidth="1"/>
    <col min="10" max="14" width="10.7109375" style="64" hidden="1" customWidth="1"/>
    <col min="15" max="16" width="9.140625" style="64" hidden="1" customWidth="1"/>
    <col min="17" max="17" width="16.28515625" style="64" customWidth="1"/>
    <col min="18" max="25" width="10.7109375" style="64" hidden="1" customWidth="1"/>
    <col min="26" max="26" width="0.7109375" style="64" customWidth="1"/>
    <col min="27" max="16384" width="9.140625" style="64" hidden="1"/>
  </cols>
  <sheetData>
    <row r="1" spans="2:25" ht="3.75" customHeight="1" x14ac:dyDescent="0.25"/>
    <row r="2" spans="2:25" ht="23.25" x14ac:dyDescent="0.25">
      <c r="B2" s="132" t="str">
        <f ca="1">MID(CELL("filename",D4),FIND("]",CELL("filename",D4))+1,255)</f>
        <v>Jacob Marley</v>
      </c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60"/>
      <c r="T2" s="60"/>
      <c r="U2" s="60"/>
      <c r="V2" s="60"/>
      <c r="W2" s="60"/>
      <c r="X2" s="60"/>
      <c r="Y2" s="60"/>
    </row>
    <row r="3" spans="2:25" x14ac:dyDescent="0.25">
      <c r="B3" s="135" t="s">
        <v>119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61"/>
      <c r="T3" s="61"/>
      <c r="U3" s="61"/>
      <c r="V3" s="61"/>
      <c r="W3" s="61"/>
      <c r="X3" s="61"/>
      <c r="Y3" s="61"/>
    </row>
    <row r="4" spans="2:25" x14ac:dyDescent="0.25">
      <c r="G4" s="57" t="s">
        <v>24</v>
      </c>
      <c r="H4" s="57"/>
      <c r="I4" s="57" t="s">
        <v>25</v>
      </c>
    </row>
    <row r="5" spans="2:25" ht="18" hidden="1" customHeight="1" x14ac:dyDescent="0.25">
      <c r="G5" s="65" t="s">
        <v>110</v>
      </c>
      <c r="H5" s="65"/>
      <c r="I5" s="65"/>
    </row>
    <row r="6" spans="2:25" ht="18" customHeight="1" x14ac:dyDescent="0.25">
      <c r="B6" s="136" t="s">
        <v>54</v>
      </c>
      <c r="C6" s="136"/>
      <c r="D6" s="136"/>
      <c r="E6" s="62"/>
      <c r="F6" s="62"/>
      <c r="G6" s="45" t="s">
        <v>113</v>
      </c>
      <c r="H6" s="44">
        <f ca="1">INDIRECT("'"&amp;SUBSTITUTE(G6,"'","''")&amp;"'!$G$5")</f>
        <v>34</v>
      </c>
      <c r="I6" s="45" t="s">
        <v>33</v>
      </c>
      <c r="J6" s="44">
        <f ca="1">INDIRECT("'"&amp;SUBSTITUTE(I6,"'","''")&amp;"'!$G$5")</f>
        <v>27</v>
      </c>
      <c r="K6" s="44"/>
      <c r="L6" s="44"/>
      <c r="M6" s="44"/>
      <c r="N6" s="44"/>
      <c r="O6" s="44"/>
      <c r="P6" s="44"/>
      <c r="R6" s="5"/>
      <c r="S6" s="5"/>
      <c r="T6" s="5"/>
      <c r="U6" s="5"/>
      <c r="V6" s="5"/>
      <c r="W6" s="5"/>
      <c r="X6" s="5"/>
      <c r="Y6" s="5"/>
    </row>
    <row r="7" spans="2:25" x14ac:dyDescent="0.25">
      <c r="B7" s="62" t="s">
        <v>55</v>
      </c>
      <c r="C7" s="62"/>
      <c r="D7" s="62"/>
      <c r="E7" s="5"/>
      <c r="F7" s="5"/>
      <c r="G7" s="46" t="s">
        <v>33</v>
      </c>
      <c r="H7" s="64">
        <f ca="1">INDIRECT("'"&amp;SUBSTITUTE(G7,"'","''")&amp;"'!$G$5")</f>
        <v>27</v>
      </c>
      <c r="I7" s="46" t="s">
        <v>113</v>
      </c>
      <c r="J7" s="64">
        <f ca="1">INDIRECT("'"&amp;SUBSTITUTE(I7,"'","''")&amp;"'!$G$5")</f>
        <v>34</v>
      </c>
      <c r="R7" s="5"/>
      <c r="S7" s="5"/>
      <c r="T7" s="5"/>
      <c r="U7" s="5"/>
      <c r="V7" s="5"/>
      <c r="W7" s="5"/>
      <c r="X7" s="5"/>
      <c r="Y7" s="5"/>
    </row>
    <row r="8" spans="2:25" ht="14.45" customHeight="1" x14ac:dyDescent="0.25">
      <c r="B8" s="63"/>
      <c r="C8" s="41"/>
      <c r="D8" s="139"/>
      <c r="E8" s="139"/>
      <c r="F8" s="139"/>
      <c r="G8" s="139"/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57"/>
      <c r="T8" s="133" t="s">
        <v>50</v>
      </c>
      <c r="U8" s="133"/>
      <c r="V8" s="133" t="s">
        <v>51</v>
      </c>
      <c r="W8" s="133"/>
      <c r="X8" s="133" t="s">
        <v>52</v>
      </c>
      <c r="Y8" s="133"/>
    </row>
    <row r="9" spans="2:25" x14ac:dyDescent="0.25">
      <c r="B9" s="133" t="s">
        <v>23</v>
      </c>
      <c r="C9" s="137" t="s">
        <v>44</v>
      </c>
      <c r="D9" s="133" t="s">
        <v>24</v>
      </c>
      <c r="E9" s="133"/>
      <c r="F9" s="133"/>
      <c r="G9" s="133"/>
      <c r="H9" s="133"/>
      <c r="I9" s="133" t="s">
        <v>25</v>
      </c>
      <c r="J9" s="133"/>
      <c r="K9" s="133"/>
      <c r="L9" s="133"/>
      <c r="M9" s="133"/>
      <c r="N9" s="133"/>
      <c r="O9" s="133"/>
      <c r="P9" s="133"/>
      <c r="Q9" s="133"/>
      <c r="R9" s="133"/>
      <c r="S9" s="59"/>
      <c r="T9" s="59" t="s">
        <v>24</v>
      </c>
      <c r="U9" s="59" t="s">
        <v>25</v>
      </c>
      <c r="V9" s="59" t="s">
        <v>24</v>
      </c>
      <c r="W9" s="59" t="s">
        <v>25</v>
      </c>
      <c r="X9" s="59" t="s">
        <v>24</v>
      </c>
      <c r="Y9" s="59" t="s">
        <v>25</v>
      </c>
    </row>
    <row r="10" spans="2:25" x14ac:dyDescent="0.25">
      <c r="B10" s="133"/>
      <c r="C10" s="137"/>
      <c r="D10" s="58" t="s">
        <v>26</v>
      </c>
      <c r="E10" s="59" t="s">
        <v>45</v>
      </c>
      <c r="F10" s="59" t="s">
        <v>111</v>
      </c>
      <c r="G10" s="59" t="s">
        <v>13</v>
      </c>
      <c r="H10" s="59" t="s">
        <v>40</v>
      </c>
      <c r="I10" s="58" t="s">
        <v>26</v>
      </c>
      <c r="J10" s="59" t="s">
        <v>45</v>
      </c>
      <c r="K10" s="59" t="s">
        <v>111</v>
      </c>
      <c r="L10" s="59"/>
      <c r="M10" s="68" t="s">
        <v>44</v>
      </c>
      <c r="N10" s="59"/>
      <c r="O10" s="59" t="s">
        <v>112</v>
      </c>
      <c r="P10" s="59"/>
      <c r="Q10" s="59" t="s">
        <v>13</v>
      </c>
      <c r="R10" s="59" t="s">
        <v>40</v>
      </c>
      <c r="S10" s="58"/>
      <c r="T10" s="58"/>
      <c r="U10" s="58"/>
      <c r="V10" s="58"/>
      <c r="W10" s="58"/>
      <c r="X10" s="58"/>
      <c r="Y10" s="58"/>
    </row>
    <row r="11" spans="2:25" x14ac:dyDescent="0.25">
      <c r="B11" s="2">
        <v>1</v>
      </c>
      <c r="C11" s="5">
        <f ca="1">QUOTIENT($H$6,18)+IF(VLOOKUP($B11,Course!$A$3:$D$21,4,FALSE)&lt;=MOD($H$6,18),1,0)</f>
        <v>2</v>
      </c>
      <c r="D11" s="5">
        <f t="shared" ref="D11:D19" ca="1" si="0">INDIRECT("'"&amp;SUBSTITUTE($G$6,"'","''")&amp;"'!D"&amp;$B11+10)</f>
        <v>9</v>
      </c>
      <c r="E11" s="5">
        <f ca="1">IF(D11=10,10,D11-$C11)</f>
        <v>7</v>
      </c>
      <c r="F11" s="5">
        <f ca="1">IF(D11-Course!$C4&gt;2,Course!$C4+2,D11)</f>
        <v>6</v>
      </c>
      <c r="G11" s="2">
        <f ca="1">IF(H11&lt;0,0,H11)</f>
        <v>0</v>
      </c>
      <c r="H11" s="5">
        <f ca="1">2+VLOOKUP($B11,Course!$A$3:$D$21,3,FALSE)-E11</f>
        <v>-1</v>
      </c>
      <c r="I11" s="5">
        <f ca="1">INDIRECT("'"&amp;SUBSTITUTE($I$6,"'","''")&amp;"'!I"&amp;$B11+10)</f>
        <v>6</v>
      </c>
      <c r="J11" s="5">
        <f ca="1">IF(I11=10,10,I11-$M11)</f>
        <v>5</v>
      </c>
      <c r="K11" s="5">
        <f ca="1">IF(I11-Course!$G4&gt;2,Course!$G4+2,I11)</f>
        <v>6</v>
      </c>
      <c r="L11" s="5"/>
      <c r="M11" s="5">
        <f ca="1">QUOTIENT($J$6,18)+IF(VLOOKUP($B11,Course!$E$3:$H$21,4,FALSE)&lt;=MOD($J$6,18),1,0)</f>
        <v>1</v>
      </c>
      <c r="N11" s="5"/>
      <c r="O11" s="5">
        <f>Course!C4</f>
        <v>4</v>
      </c>
      <c r="P11" s="5"/>
      <c r="Q11" s="2">
        <f ca="1">IF(R11&lt;0,0,R11)</f>
        <v>1</v>
      </c>
      <c r="R11" s="5">
        <f ca="1">2+VLOOKUP($B11,Course!$A$3:$D$21,3,FALSE)-J11</f>
        <v>1</v>
      </c>
      <c r="S11" s="5"/>
      <c r="T11" s="5" t="str">
        <f ca="1">IF(OR(ISBLANK($D11),$D11&lt;=0),"",IF(Course!$C4=3,$D11,""))</f>
        <v/>
      </c>
      <c r="U11" s="5" t="str">
        <f ca="1">IF(OR(ISBLANK($I11),$I11&lt;=0),"",IF(Course!$C4=3,$I11,""))</f>
        <v/>
      </c>
      <c r="V11" s="5">
        <f ca="1">IF(OR(ISBLANK($D11),$D11&lt;=0),"",IF(Course!$C4=4,$D11,""))</f>
        <v>9</v>
      </c>
      <c r="W11" s="5">
        <f ca="1">IF(OR(ISBLANK($I11),$I11&lt;=0),"",IF(Course!$C4=4,$I11,""))</f>
        <v>6</v>
      </c>
      <c r="X11" s="5" t="str">
        <f ca="1">IF(OR(ISBLANK($D11),$D11&lt;=0),"",IF(Course!$C4=5,$D11,""))</f>
        <v/>
      </c>
      <c r="Y11" s="5" t="str">
        <f ca="1">IF(OR(ISBLANK($I11),$I11&lt;=0),"",IF(Course!$C4=5,$I11,""))</f>
        <v/>
      </c>
    </row>
    <row r="12" spans="2:25" x14ac:dyDescent="0.25">
      <c r="B12" s="2">
        <v>2</v>
      </c>
      <c r="C12" s="5">
        <f ca="1">QUOTIENT($H$6,18)+IF(VLOOKUP($B12,Course!$A$3:$D$21,4,FALSE)&lt;=MOD($H$6,18),1,0)</f>
        <v>2</v>
      </c>
      <c r="D12" s="5">
        <f t="shared" ca="1" si="0"/>
        <v>6</v>
      </c>
      <c r="E12" s="5">
        <f t="shared" ref="E12:E28" ca="1" si="1">IF(D12=10,10,D12-$C12)</f>
        <v>4</v>
      </c>
      <c r="F12" s="5">
        <f ca="1">IF(D12-Course!$C5&gt;2,Course!$C5+2,D12)</f>
        <v>6</v>
      </c>
      <c r="G12" s="2">
        <f t="shared" ref="G12:G28" ca="1" si="2">IF(H12&lt;0,0,H12)</f>
        <v>3</v>
      </c>
      <c r="H12" s="5">
        <f ca="1">2+VLOOKUP($B12,Course!$A$3:$D$21,3,FALSE)-E12</f>
        <v>3</v>
      </c>
      <c r="I12" s="5">
        <f t="shared" ref="I12:I19" ca="1" si="3">INDIRECT("'"&amp;SUBSTITUTE($I$6,"'","''")&amp;"'!I"&amp;$B12+10)</f>
        <v>7</v>
      </c>
      <c r="J12" s="5">
        <f t="shared" ref="J12:J28" ca="1" si="4">IF(I12=10,10,I12-$M12)</f>
        <v>6</v>
      </c>
      <c r="K12" s="5">
        <f ca="1">IF(I12-Course!$G5&gt;2,Course!$G5+2,I12)</f>
        <v>7</v>
      </c>
      <c r="L12" s="5"/>
      <c r="M12" s="5">
        <f ca="1">QUOTIENT($J$6,18)+IF(VLOOKUP($B12,Course!$E$3:$H$21,4,FALSE)&lt;=MOD($J$6,18),1,0)</f>
        <v>1</v>
      </c>
      <c r="N12" s="5"/>
      <c r="O12" s="5">
        <f>Course!C5</f>
        <v>5</v>
      </c>
      <c r="P12" s="5"/>
      <c r="Q12" s="2">
        <f t="shared" ref="Q12:Q28" ca="1" si="5">IF(R12&lt;0,0,R12)</f>
        <v>1</v>
      </c>
      <c r="R12" s="5">
        <f ca="1">2+VLOOKUP($B12,Course!$A$3:$D$21,3,FALSE)-J12</f>
        <v>1</v>
      </c>
      <c r="S12" s="5"/>
      <c r="T12" s="5" t="str">
        <f ca="1">IF(OR(ISBLANK($D12),$D12&lt;=0),"",IF(Course!$C5=3,$D12,""))</f>
        <v/>
      </c>
      <c r="U12" s="5" t="str">
        <f ca="1">IF(OR(ISBLANK($I12),$I12&lt;=0),"",IF(Course!$C5=3,$I12,""))</f>
        <v/>
      </c>
      <c r="V12" s="5" t="str">
        <f ca="1">IF(OR(ISBLANK($D12),$D12&lt;=0),"",IF(Course!$C5=4,$D12,""))</f>
        <v/>
      </c>
      <c r="W12" s="5" t="str">
        <f ca="1">IF(OR(ISBLANK($I12),$I12&lt;=0),"",IF(Course!$C5=4,$I12,""))</f>
        <v/>
      </c>
      <c r="X12" s="5">
        <f ca="1">IF(OR(ISBLANK($D12),$D12&lt;=0),"",IF(Course!$C5=5,$D12,""))</f>
        <v>6</v>
      </c>
      <c r="Y12" s="5">
        <f ca="1">IF(OR(ISBLANK($I12),$I12&lt;=0),"",IF(Course!$C5=5,$I12,""))</f>
        <v>7</v>
      </c>
    </row>
    <row r="13" spans="2:25" x14ac:dyDescent="0.25">
      <c r="B13" s="2">
        <v>3</v>
      </c>
      <c r="C13" s="5">
        <f ca="1">QUOTIENT($H$6,18)+IF(VLOOKUP($B13,Course!$A$3:$D$21,4,FALSE)&lt;=MOD($H$6,18),1,0)</f>
        <v>2</v>
      </c>
      <c r="D13" s="5">
        <f t="shared" ca="1" si="0"/>
        <v>8</v>
      </c>
      <c r="E13" s="5">
        <f t="shared" ca="1" si="1"/>
        <v>6</v>
      </c>
      <c r="F13" s="5">
        <f ca="1">IF(D13-Course!$C6&gt;2,Course!$C6+2,D13)</f>
        <v>6</v>
      </c>
      <c r="G13" s="2">
        <f t="shared" ca="1" si="2"/>
        <v>0</v>
      </c>
      <c r="H13" s="5">
        <f ca="1">2+VLOOKUP($B13,Course!$A$3:$D$21,3,FALSE)-E13</f>
        <v>0</v>
      </c>
      <c r="I13" s="5">
        <f t="shared" ca="1" si="3"/>
        <v>7</v>
      </c>
      <c r="J13" s="5">
        <f t="shared" ca="1" si="4"/>
        <v>5</v>
      </c>
      <c r="K13" s="5">
        <f ca="1">IF(I13-Course!$G6&gt;2,Course!$G6+2,I13)</f>
        <v>6</v>
      </c>
      <c r="L13" s="5"/>
      <c r="M13" s="5">
        <f ca="1">QUOTIENT($J$6,18)+IF(VLOOKUP($B13,Course!$E$3:$H$21,4,FALSE)&lt;=MOD($J$6,18),1,0)</f>
        <v>2</v>
      </c>
      <c r="N13" s="5"/>
      <c r="O13" s="5">
        <f>Course!C6</f>
        <v>4</v>
      </c>
      <c r="P13" s="5"/>
      <c r="Q13" s="2">
        <f t="shared" ca="1" si="5"/>
        <v>1</v>
      </c>
      <c r="R13" s="5">
        <f ca="1">2+VLOOKUP($B13,Course!$A$3:$D$21,3,FALSE)-J13</f>
        <v>1</v>
      </c>
      <c r="S13" s="5"/>
      <c r="T13" s="5" t="str">
        <f ca="1">IF(OR(ISBLANK($D13),$D13&lt;=0),"",IF(Course!$C6=3,$D13,""))</f>
        <v/>
      </c>
      <c r="U13" s="5" t="str">
        <f ca="1">IF(OR(ISBLANK($I13),$I13&lt;=0),"",IF(Course!$C6=3,$I13,""))</f>
        <v/>
      </c>
      <c r="V13" s="5">
        <f ca="1">IF(OR(ISBLANK($D13),$D13&lt;=0),"",IF(Course!$C6=4,$D13,""))</f>
        <v>8</v>
      </c>
      <c r="W13" s="5">
        <f ca="1">IF(OR(ISBLANK($I13),$I13&lt;=0),"",IF(Course!$C6=4,$I13,""))</f>
        <v>7</v>
      </c>
      <c r="X13" s="5" t="str">
        <f ca="1">IF(OR(ISBLANK($D13),$D13&lt;=0),"",IF(Course!$C6=5,$D13,""))</f>
        <v/>
      </c>
      <c r="Y13" s="5" t="str">
        <f ca="1">IF(OR(ISBLANK($I13),$I13&lt;=0),"",IF(Course!$C6=5,$I13,""))</f>
        <v/>
      </c>
    </row>
    <row r="14" spans="2:25" x14ac:dyDescent="0.25">
      <c r="B14" s="2">
        <v>4</v>
      </c>
      <c r="C14" s="5">
        <f ca="1">QUOTIENT($H$6,18)+IF(VLOOKUP($B14,Course!$A$3:$D$21,4,FALSE)&lt;=MOD($H$6,18),1,0)</f>
        <v>2</v>
      </c>
      <c r="D14" s="5">
        <f t="shared" ca="1" si="0"/>
        <v>4</v>
      </c>
      <c r="E14" s="5">
        <f t="shared" ca="1" si="1"/>
        <v>2</v>
      </c>
      <c r="F14" s="5">
        <f ca="1">IF(D14-Course!$C7&gt;2,Course!$C7+2,D14)</f>
        <v>4</v>
      </c>
      <c r="G14" s="2">
        <f t="shared" ca="1" si="2"/>
        <v>3</v>
      </c>
      <c r="H14" s="5">
        <f ca="1">2+VLOOKUP($B14,Course!$A$3:$D$21,3,FALSE)-E14</f>
        <v>3</v>
      </c>
      <c r="I14" s="5">
        <f t="shared" ca="1" si="3"/>
        <v>10</v>
      </c>
      <c r="J14" s="5">
        <f t="shared" ca="1" si="4"/>
        <v>10</v>
      </c>
      <c r="K14" s="5">
        <f ca="1">IF(I14-Course!$G7&gt;2,Course!$G7+2,I14)</f>
        <v>5</v>
      </c>
      <c r="L14" s="5"/>
      <c r="M14" s="5">
        <f ca="1">QUOTIENT($J$6,18)+IF(VLOOKUP($B14,Course!$E$3:$H$21,4,FALSE)&lt;=MOD($J$6,18),1,0)</f>
        <v>1</v>
      </c>
      <c r="N14" s="5"/>
      <c r="O14" s="5">
        <f>Course!C7</f>
        <v>3</v>
      </c>
      <c r="P14" s="5"/>
      <c r="Q14" s="2">
        <f t="shared" ca="1" si="5"/>
        <v>0</v>
      </c>
      <c r="R14" s="5">
        <f ca="1">2+VLOOKUP($B14,Course!$A$3:$D$21,3,FALSE)-J14</f>
        <v>-5</v>
      </c>
      <c r="S14" s="5"/>
      <c r="T14" s="5">
        <f ca="1">IF(OR(ISBLANK($D14),$D14&lt;=0),"",IF(Course!$C7=3,$D14,""))</f>
        <v>4</v>
      </c>
      <c r="U14" s="5">
        <f ca="1">IF(OR(ISBLANK($I14),$I14&lt;=0),"",IF(Course!$C7=3,$I14,""))</f>
        <v>10</v>
      </c>
      <c r="V14" s="5" t="str">
        <f ca="1">IF(OR(ISBLANK($D14),$D14&lt;=0),"",IF(Course!$C7=4,$D14,""))</f>
        <v/>
      </c>
      <c r="W14" s="5" t="str">
        <f ca="1">IF(OR(ISBLANK($I14),$I14&lt;=0),"",IF(Course!$C7=4,$I14,""))</f>
        <v/>
      </c>
      <c r="X14" s="5" t="str">
        <f ca="1">IF(OR(ISBLANK($D14),$D14&lt;=0),"",IF(Course!$C7=5,$D14,""))</f>
        <v/>
      </c>
      <c r="Y14" s="5" t="str">
        <f ca="1">IF(OR(ISBLANK($I14),$I14&lt;=0),"",IF(Course!$C7=5,$I14,""))</f>
        <v/>
      </c>
    </row>
    <row r="15" spans="2:25" x14ac:dyDescent="0.25">
      <c r="B15" s="2">
        <v>5</v>
      </c>
      <c r="C15" s="5">
        <f ca="1">QUOTIENT($H$6,18)+IF(VLOOKUP($B15,Course!$A$3:$D$21,4,FALSE)&lt;=MOD($H$6,18),1,0)</f>
        <v>1</v>
      </c>
      <c r="D15" s="5">
        <f t="shared" ca="1" si="0"/>
        <v>7</v>
      </c>
      <c r="E15" s="5">
        <f t="shared" ca="1" si="1"/>
        <v>6</v>
      </c>
      <c r="F15" s="5">
        <f ca="1">IF(D15-Course!$C8&gt;2,Course!$C8+2,D15)</f>
        <v>6</v>
      </c>
      <c r="G15" s="2">
        <f t="shared" ca="1" si="2"/>
        <v>0</v>
      </c>
      <c r="H15" s="5">
        <f ca="1">2+VLOOKUP($B15,Course!$A$3:$D$21,3,FALSE)-E15</f>
        <v>0</v>
      </c>
      <c r="I15" s="5">
        <f t="shared" ca="1" si="3"/>
        <v>7</v>
      </c>
      <c r="J15" s="5">
        <f t="shared" ca="1" si="4"/>
        <v>6</v>
      </c>
      <c r="K15" s="5">
        <f ca="1">IF(I15-Course!$G8&gt;2,Course!$G8+2,I15)</f>
        <v>6</v>
      </c>
      <c r="L15" s="5"/>
      <c r="M15" s="5">
        <f ca="1">QUOTIENT($J$6,18)+IF(VLOOKUP($B15,Course!$E$3:$H$21,4,FALSE)&lt;=MOD($J$6,18),1,0)</f>
        <v>1</v>
      </c>
      <c r="N15" s="5"/>
      <c r="O15" s="5">
        <f>Course!C8</f>
        <v>4</v>
      </c>
      <c r="P15" s="5"/>
      <c r="Q15" s="2">
        <f t="shared" ca="1" si="5"/>
        <v>0</v>
      </c>
      <c r="R15" s="5">
        <f ca="1">2+VLOOKUP($B15,Course!$A$3:$D$21,3,FALSE)-J15</f>
        <v>0</v>
      </c>
      <c r="S15" s="5"/>
      <c r="T15" s="5" t="str">
        <f ca="1">IF(OR(ISBLANK($D15),$D15&lt;=0),"",IF(Course!$C8=3,$D15,""))</f>
        <v/>
      </c>
      <c r="U15" s="5" t="str">
        <f ca="1">IF(OR(ISBLANK($I15),$I15&lt;=0),"",IF(Course!$C8=3,$I15,""))</f>
        <v/>
      </c>
      <c r="V15" s="5">
        <f ca="1">IF(OR(ISBLANK($D15),$D15&lt;=0),"",IF(Course!$C8=4,$D15,""))</f>
        <v>7</v>
      </c>
      <c r="W15" s="5">
        <f ca="1">IF(OR(ISBLANK($I15),$I15&lt;=0),"",IF(Course!$C8=4,$I15,""))</f>
        <v>7</v>
      </c>
      <c r="X15" s="5" t="str">
        <f ca="1">IF(OR(ISBLANK($D15),$D15&lt;=0),"",IF(Course!$C8=5,$D15,""))</f>
        <v/>
      </c>
      <c r="Y15" s="5" t="str">
        <f ca="1">IF(OR(ISBLANK($I15),$I15&lt;=0),"",IF(Course!$C8=5,$I15,""))</f>
        <v/>
      </c>
    </row>
    <row r="16" spans="2:25" x14ac:dyDescent="0.25">
      <c r="B16" s="2">
        <v>6</v>
      </c>
      <c r="C16" s="5">
        <f ca="1">QUOTIENT($H$6,18)+IF(VLOOKUP($B16,Course!$A$3:$D$21,4,FALSE)&lt;=MOD($H$6,18),1,0)</f>
        <v>2</v>
      </c>
      <c r="D16" s="5">
        <f t="shared" ca="1" si="0"/>
        <v>6</v>
      </c>
      <c r="E16" s="5">
        <f t="shared" ca="1" si="1"/>
        <v>4</v>
      </c>
      <c r="F16" s="5">
        <f ca="1">IF(D16-Course!$C9&gt;2,Course!$C9+2,D16)</f>
        <v>6</v>
      </c>
      <c r="G16" s="2">
        <f t="shared" ca="1" si="2"/>
        <v>2</v>
      </c>
      <c r="H16" s="5">
        <f ca="1">2+VLOOKUP($B16,Course!$A$3:$D$21,3,FALSE)-E16</f>
        <v>2</v>
      </c>
      <c r="I16" s="5">
        <f t="shared" ca="1" si="3"/>
        <v>6</v>
      </c>
      <c r="J16" s="5">
        <f t="shared" ca="1" si="4"/>
        <v>4</v>
      </c>
      <c r="K16" s="5">
        <f ca="1">IF(I16-Course!$G9&gt;2,Course!$G9+2,I16)</f>
        <v>6</v>
      </c>
      <c r="L16" s="5"/>
      <c r="M16" s="5">
        <f ca="1">QUOTIENT($J$6,18)+IF(VLOOKUP($B16,Course!$E$3:$H$21,4,FALSE)&lt;=MOD($J$6,18),1,0)</f>
        <v>2</v>
      </c>
      <c r="N16" s="5"/>
      <c r="O16" s="5">
        <f>Course!C9</f>
        <v>4</v>
      </c>
      <c r="P16" s="5"/>
      <c r="Q16" s="2">
        <f t="shared" ca="1" si="5"/>
        <v>2</v>
      </c>
      <c r="R16" s="5">
        <f ca="1">2+VLOOKUP($B16,Course!$A$3:$D$21,3,FALSE)-J16</f>
        <v>2</v>
      </c>
      <c r="S16" s="5"/>
      <c r="T16" s="5" t="str">
        <f ca="1">IF(OR(ISBLANK($D16),$D16&lt;=0),"",IF(Course!$C9=3,$D16,""))</f>
        <v/>
      </c>
      <c r="U16" s="5" t="str">
        <f ca="1">IF(OR(ISBLANK($I16),$I16&lt;=0),"",IF(Course!$C9=3,$I16,""))</f>
        <v/>
      </c>
      <c r="V16" s="5">
        <f ca="1">IF(OR(ISBLANK($D16),$D16&lt;=0),"",IF(Course!$C9=4,$D16,""))</f>
        <v>6</v>
      </c>
      <c r="W16" s="5">
        <f ca="1">IF(OR(ISBLANK($I16),$I16&lt;=0),"",IF(Course!$C9=4,$I16,""))</f>
        <v>6</v>
      </c>
      <c r="X16" s="5" t="str">
        <f ca="1">IF(OR(ISBLANK($D16),$D16&lt;=0),"",IF(Course!$C9=5,$D16,""))</f>
        <v/>
      </c>
      <c r="Y16" s="5" t="str">
        <f ca="1">IF(OR(ISBLANK($I16),$I16&lt;=0),"",IF(Course!$C9=5,$I16,""))</f>
        <v/>
      </c>
    </row>
    <row r="17" spans="2:25" x14ac:dyDescent="0.25">
      <c r="B17" s="2">
        <v>7</v>
      </c>
      <c r="C17" s="5">
        <f ca="1">QUOTIENT($H$6,18)+IF(VLOOKUP($B17,Course!$A$3:$D$21,4,FALSE)&lt;=MOD($H$6,18),1,0)</f>
        <v>2</v>
      </c>
      <c r="D17" s="5">
        <f t="shared" ca="1" si="0"/>
        <v>10</v>
      </c>
      <c r="E17" s="5">
        <f t="shared" ca="1" si="1"/>
        <v>10</v>
      </c>
      <c r="F17" s="5">
        <f ca="1">IF(D17-Course!$C10&gt;2,Course!$C10+2,D17)</f>
        <v>6</v>
      </c>
      <c r="G17" s="2">
        <f t="shared" ca="1" si="2"/>
        <v>0</v>
      </c>
      <c r="H17" s="5">
        <f ca="1">2+VLOOKUP($B17,Course!$A$3:$D$21,3,FALSE)-E17</f>
        <v>-4</v>
      </c>
      <c r="I17" s="5">
        <f t="shared" ca="1" si="3"/>
        <v>5</v>
      </c>
      <c r="J17" s="5">
        <f t="shared" ca="1" si="4"/>
        <v>3</v>
      </c>
      <c r="K17" s="5">
        <f ca="1">IF(I17-Course!$G10&gt;2,Course!$G10+2,I17)</f>
        <v>5</v>
      </c>
      <c r="L17" s="5"/>
      <c r="M17" s="5">
        <f ca="1">QUOTIENT($J$6,18)+IF(VLOOKUP($B17,Course!$E$3:$H$21,4,FALSE)&lt;=MOD($J$6,18),1,0)</f>
        <v>2</v>
      </c>
      <c r="N17" s="5"/>
      <c r="O17" s="5">
        <f>Course!C10</f>
        <v>4</v>
      </c>
      <c r="P17" s="5"/>
      <c r="Q17" s="2">
        <f t="shared" ca="1" si="5"/>
        <v>3</v>
      </c>
      <c r="R17" s="5">
        <f ca="1">2+VLOOKUP($B17,Course!$A$3:$D$21,3,FALSE)-J17</f>
        <v>3</v>
      </c>
      <c r="S17" s="5"/>
      <c r="T17" s="5" t="str">
        <f ca="1">IF(OR(ISBLANK($D17),$D17&lt;=0),"",IF(Course!$C10=3,$D17,""))</f>
        <v/>
      </c>
      <c r="U17" s="5" t="str">
        <f ca="1">IF(OR(ISBLANK($I17),$I17&lt;=0),"",IF(Course!$C10=3,$I17,""))</f>
        <v/>
      </c>
      <c r="V17" s="5">
        <f ca="1">IF(OR(ISBLANK($D17),$D17&lt;=0),"",IF(Course!$C10=4,$D17,""))</f>
        <v>10</v>
      </c>
      <c r="W17" s="5">
        <f ca="1">IF(OR(ISBLANK($I17),$I17&lt;=0),"",IF(Course!$C10=4,$I17,""))</f>
        <v>5</v>
      </c>
      <c r="X17" s="5" t="str">
        <f ca="1">IF(OR(ISBLANK($D17),$D17&lt;=0),"",IF(Course!$C10=5,$D17,""))</f>
        <v/>
      </c>
      <c r="Y17" s="5" t="str">
        <f ca="1">IF(OR(ISBLANK($I17),$I17&lt;=0),"",IF(Course!$C10=5,$I17,""))</f>
        <v/>
      </c>
    </row>
    <row r="18" spans="2:25" x14ac:dyDescent="0.25">
      <c r="B18" s="2">
        <v>8</v>
      </c>
      <c r="C18" s="5">
        <f ca="1">QUOTIENT($H$6,18)+IF(VLOOKUP($B18,Course!$A$3:$D$21,4,FALSE)&lt;=MOD($H$6,18),1,0)</f>
        <v>2</v>
      </c>
      <c r="D18" s="5">
        <f t="shared" ca="1" si="0"/>
        <v>7</v>
      </c>
      <c r="E18" s="5">
        <f t="shared" ca="1" si="1"/>
        <v>5</v>
      </c>
      <c r="F18" s="5">
        <f ca="1">IF(D18-Course!$C11&gt;2,Course!$C11+2,D18)</f>
        <v>6</v>
      </c>
      <c r="G18" s="2">
        <f t="shared" ca="1" si="2"/>
        <v>1</v>
      </c>
      <c r="H18" s="5">
        <f ca="1">2+VLOOKUP($B18,Course!$A$3:$D$21,3,FALSE)-E18</f>
        <v>1</v>
      </c>
      <c r="I18" s="5">
        <f t="shared" ca="1" si="3"/>
        <v>5</v>
      </c>
      <c r="J18" s="5">
        <f t="shared" ca="1" si="4"/>
        <v>4</v>
      </c>
      <c r="K18" s="5">
        <f ca="1">IF(I18-Course!$G11&gt;2,Course!$G11+2,I18)</f>
        <v>5</v>
      </c>
      <c r="L18" s="5"/>
      <c r="M18" s="5">
        <f ca="1">QUOTIENT($J$6,18)+IF(VLOOKUP($B18,Course!$E$3:$H$21,4,FALSE)&lt;=MOD($J$6,18),1,0)</f>
        <v>1</v>
      </c>
      <c r="N18" s="5"/>
      <c r="O18" s="5">
        <f>Course!C11</f>
        <v>4</v>
      </c>
      <c r="P18" s="5"/>
      <c r="Q18" s="2">
        <f t="shared" ca="1" si="5"/>
        <v>2</v>
      </c>
      <c r="R18" s="5">
        <f ca="1">2+VLOOKUP($B18,Course!$A$3:$D$21,3,FALSE)-J18</f>
        <v>2</v>
      </c>
      <c r="S18" s="5"/>
      <c r="T18" s="5" t="str">
        <f ca="1">IF(OR(ISBLANK($D18),$D18&lt;=0),"",IF(Course!$C11=3,$D18,""))</f>
        <v/>
      </c>
      <c r="U18" s="5" t="str">
        <f ca="1">IF(OR(ISBLANK($I18),$I18&lt;=0),"",IF(Course!$C11=3,$I18,""))</f>
        <v/>
      </c>
      <c r="V18" s="5">
        <f ca="1">IF(OR(ISBLANK($D18),$D18&lt;=0),"",IF(Course!$C11=4,$D18,""))</f>
        <v>7</v>
      </c>
      <c r="W18" s="5">
        <f ca="1">IF(OR(ISBLANK($I18),$I18&lt;=0),"",IF(Course!$C11=4,$I18,""))</f>
        <v>5</v>
      </c>
      <c r="X18" s="5" t="str">
        <f ca="1">IF(OR(ISBLANK($D18),$D18&lt;=0),"",IF(Course!$C11=5,$D18,""))</f>
        <v/>
      </c>
      <c r="Y18" s="5" t="str">
        <f ca="1">IF(OR(ISBLANK($I18),$I18&lt;=0),"",IF(Course!$C11=5,$I18,""))</f>
        <v/>
      </c>
    </row>
    <row r="19" spans="2:25" x14ac:dyDescent="0.25">
      <c r="B19" s="2">
        <v>9</v>
      </c>
      <c r="C19" s="5">
        <f ca="1">QUOTIENT($H$6,18)+IF(VLOOKUP($B19,Course!$A$3:$D$21,4,FALSE)&lt;=MOD($H$6,18),1,0)</f>
        <v>2</v>
      </c>
      <c r="D19" s="5">
        <f t="shared" ca="1" si="0"/>
        <v>6</v>
      </c>
      <c r="E19" s="5">
        <f t="shared" ca="1" si="1"/>
        <v>4</v>
      </c>
      <c r="F19" s="5">
        <f ca="1">IF(D19-Course!$C12&gt;2,Course!$C12+2,D19)</f>
        <v>5</v>
      </c>
      <c r="G19" s="2">
        <f t="shared" ca="1" si="2"/>
        <v>1</v>
      </c>
      <c r="H19" s="5">
        <f ca="1">2+VLOOKUP($B19,Course!$A$3:$D$21,3,FALSE)-E19</f>
        <v>1</v>
      </c>
      <c r="I19" s="5">
        <f t="shared" ca="1" si="3"/>
        <v>10</v>
      </c>
      <c r="J19" s="5">
        <f t="shared" ca="1" si="4"/>
        <v>10</v>
      </c>
      <c r="K19" s="5">
        <f ca="1">IF(I19-Course!$G12&gt;2,Course!$G12+2,I19)</f>
        <v>5</v>
      </c>
      <c r="L19" s="5"/>
      <c r="M19" s="5">
        <f ca="1">QUOTIENT($J$6,18)+IF(VLOOKUP($B19,Course!$E$3:$H$21,4,FALSE)&lt;=MOD($J$6,18),1,0)</f>
        <v>2</v>
      </c>
      <c r="N19" s="5"/>
      <c r="O19" s="5">
        <f>Course!C12</f>
        <v>3</v>
      </c>
      <c r="P19" s="5"/>
      <c r="Q19" s="2">
        <f t="shared" ca="1" si="5"/>
        <v>0</v>
      </c>
      <c r="R19" s="5">
        <f ca="1">2+VLOOKUP($B19,Course!$A$3:$D$21,3,FALSE)-J19</f>
        <v>-5</v>
      </c>
      <c r="S19" s="5"/>
      <c r="T19" s="5">
        <f ca="1">IF(OR(ISBLANK($D19),$D19&lt;=0),"",IF(Course!$C12=3,$D19,""))</f>
        <v>6</v>
      </c>
      <c r="U19" s="5">
        <f ca="1">IF(OR(ISBLANK($I19),$I19&lt;=0),"",IF(Course!$C12=3,$I19,""))</f>
        <v>10</v>
      </c>
      <c r="V19" s="5" t="str">
        <f ca="1">IF(OR(ISBLANK($D19),$D19&lt;=0),"",IF(Course!$C12=4,$D19,""))</f>
        <v/>
      </c>
      <c r="W19" s="5" t="str">
        <f ca="1">IF(OR(ISBLANK($I19),$I19&lt;=0),"",IF(Course!$C12=4,$I19,""))</f>
        <v/>
      </c>
      <c r="X19" s="5" t="str">
        <f ca="1">IF(OR(ISBLANK($D19),$D19&lt;=0),"",IF(Course!$C12=5,$D19,""))</f>
        <v/>
      </c>
      <c r="Y19" s="5" t="str">
        <f ca="1">IF(OR(ISBLANK($I19),$I19&lt;=0),"",IF(Course!$C12=5,$I19,""))</f>
        <v/>
      </c>
    </row>
    <row r="20" spans="2:25" x14ac:dyDescent="0.25">
      <c r="B20" s="2">
        <v>10</v>
      </c>
      <c r="C20" s="5">
        <f ca="1">QUOTIENT($H$7,18)+IF(VLOOKUP($B20,Course!$A$3:$D$21,4,FALSE)&lt;=MOD($H$7,18),1,0)</f>
        <v>1</v>
      </c>
      <c r="D20" s="5">
        <f t="shared" ref="D20:D28" ca="1" si="6">INDIRECT("'"&amp;SUBSTITUTE($G$7,"'","''")&amp;"'!D"&amp;$B20+10)</f>
        <v>6</v>
      </c>
      <c r="E20" s="5">
        <f t="shared" ca="1" si="1"/>
        <v>5</v>
      </c>
      <c r="F20" s="5">
        <f ca="1">IF(D20-Course!$C13&gt;2,Course!$C13+2,D20)</f>
        <v>6</v>
      </c>
      <c r="G20" s="2">
        <f t="shared" ca="1" si="2"/>
        <v>1</v>
      </c>
      <c r="H20" s="5">
        <f ca="1">2+VLOOKUP($B20,Course!$A$3:$D$21,3,FALSE)-E20</f>
        <v>1</v>
      </c>
      <c r="I20" s="5">
        <f ca="1">INDIRECT("'"&amp;SUBSTITUTE($I$7,"'","''")&amp;"'!I"&amp;$B20+10)</f>
        <v>9</v>
      </c>
      <c r="J20" s="5">
        <f t="shared" ca="1" si="4"/>
        <v>7</v>
      </c>
      <c r="K20" s="5">
        <f ca="1">IF(I20-Course!$G13&gt;2,Course!$G13+2,I20)</f>
        <v>6</v>
      </c>
      <c r="L20" s="5"/>
      <c r="M20" s="5">
        <f ca="1">QUOTIENT($J$7,18)+IF(VLOOKUP($B20,Course!$E$3:$H$21,4,FALSE)&lt;=MOD($J$7,18),1,0)</f>
        <v>2</v>
      </c>
      <c r="N20" s="5"/>
      <c r="O20" s="5">
        <f>Course!C13</f>
        <v>4</v>
      </c>
      <c r="P20" s="5"/>
      <c r="Q20" s="2">
        <f t="shared" ca="1" si="5"/>
        <v>0</v>
      </c>
      <c r="R20" s="5">
        <f ca="1">2+VLOOKUP($B20,Course!$A$3:$D$21,3,FALSE)-J20</f>
        <v>-1</v>
      </c>
      <c r="S20" s="5"/>
      <c r="T20" s="5" t="str">
        <f ca="1">IF(OR(ISBLANK($D20),$D20&lt;=0),"",IF(Course!$C13=3,$D20,""))</f>
        <v/>
      </c>
      <c r="U20" s="5" t="str">
        <f ca="1">IF(OR(ISBLANK($I20),$I20&lt;=0),"",IF(Course!$C13=3,$I20,""))</f>
        <v/>
      </c>
      <c r="V20" s="5">
        <f ca="1">IF(OR(ISBLANK($D20),$D20&lt;=0),"",IF(Course!$C13=4,$D20,""))</f>
        <v>6</v>
      </c>
      <c r="W20" s="5">
        <f ca="1">IF(OR(ISBLANK($I20),$I20&lt;=0),"",IF(Course!$C13=4,$I20,""))</f>
        <v>9</v>
      </c>
      <c r="X20" s="5" t="str">
        <f ca="1">IF(OR(ISBLANK($D20),$D20&lt;=0),"",IF(Course!$C13=5,$D20,""))</f>
        <v/>
      </c>
      <c r="Y20" s="5" t="str">
        <f ca="1">IF(OR(ISBLANK($I20),$I20&lt;=0),"",IF(Course!$C13=5,$I20,""))</f>
        <v/>
      </c>
    </row>
    <row r="21" spans="2:25" x14ac:dyDescent="0.25">
      <c r="B21" s="2">
        <v>11</v>
      </c>
      <c r="C21" s="5">
        <f ca="1">QUOTIENT($H$7,18)+IF(VLOOKUP($B21,Course!$A$3:$D$21,4,FALSE)&lt;=MOD($H$7,18),1,0)</f>
        <v>1</v>
      </c>
      <c r="D21" s="5">
        <f t="shared" ca="1" si="6"/>
        <v>4</v>
      </c>
      <c r="E21" s="5">
        <f t="shared" ca="1" si="1"/>
        <v>3</v>
      </c>
      <c r="F21" s="5">
        <f ca="1">IF(D21-Course!$C14&gt;2,Course!$C14+2,D21)</f>
        <v>4</v>
      </c>
      <c r="G21" s="2">
        <f t="shared" ca="1" si="2"/>
        <v>3</v>
      </c>
      <c r="H21" s="5">
        <f ca="1">2+VLOOKUP($B21,Course!$A$3:$D$21,3,FALSE)-E21</f>
        <v>3</v>
      </c>
      <c r="I21" s="5">
        <f t="shared" ref="I21:I28" ca="1" si="7">INDIRECT("'"&amp;SUBSTITUTE($I$7,"'","''")&amp;"'!I"&amp;$B21+10)</f>
        <v>8</v>
      </c>
      <c r="J21" s="5">
        <f t="shared" ca="1" si="4"/>
        <v>6</v>
      </c>
      <c r="K21" s="5">
        <f ca="1">IF(I21-Course!$G14&gt;2,Course!$G14+2,I21)</f>
        <v>6</v>
      </c>
      <c r="L21" s="5"/>
      <c r="M21" s="5">
        <f ca="1">QUOTIENT($J$7,18)+IF(VLOOKUP($B21,Course!$E$3:$H$21,4,FALSE)&lt;=MOD($J$7,18),1,0)</f>
        <v>2</v>
      </c>
      <c r="N21" s="5"/>
      <c r="O21" s="5">
        <f>Course!C14</f>
        <v>4</v>
      </c>
      <c r="P21" s="5"/>
      <c r="Q21" s="2">
        <f t="shared" ca="1" si="5"/>
        <v>0</v>
      </c>
      <c r="R21" s="5">
        <f ca="1">2+VLOOKUP($B21,Course!$A$3:$D$21,3,FALSE)-J21</f>
        <v>0</v>
      </c>
      <c r="S21" s="5"/>
      <c r="T21" s="5" t="str">
        <f ca="1">IF(OR(ISBLANK($D21),$D21&lt;=0),"",IF(Course!$C14=3,$D21,""))</f>
        <v/>
      </c>
      <c r="U21" s="5" t="str">
        <f ca="1">IF(OR(ISBLANK($I21),$I21&lt;=0),"",IF(Course!$C14=3,$I21,""))</f>
        <v/>
      </c>
      <c r="V21" s="5">
        <f ca="1">IF(OR(ISBLANK($D21),$D21&lt;=0),"",IF(Course!$C14=4,$D21,""))</f>
        <v>4</v>
      </c>
      <c r="W21" s="5">
        <f ca="1">IF(OR(ISBLANK($I21),$I21&lt;=0),"",IF(Course!$C14=4,$I21,""))</f>
        <v>8</v>
      </c>
      <c r="X21" s="5" t="str">
        <f ca="1">IF(OR(ISBLANK($D21),$D21&lt;=0),"",IF(Course!$C14=5,$D21,""))</f>
        <v/>
      </c>
      <c r="Y21" s="5" t="str">
        <f ca="1">IF(OR(ISBLANK($I21),$I21&lt;=0),"",IF(Course!$C14=5,$I21,""))</f>
        <v/>
      </c>
    </row>
    <row r="22" spans="2:25" x14ac:dyDescent="0.25">
      <c r="B22" s="2">
        <v>12</v>
      </c>
      <c r="C22" s="5">
        <f ca="1">QUOTIENT($H$7,18)+IF(VLOOKUP($B22,Course!$A$3:$D$21,4,FALSE)&lt;=MOD($H$7,18),1,0)</f>
        <v>2</v>
      </c>
      <c r="D22" s="5">
        <f t="shared" ca="1" si="6"/>
        <v>5</v>
      </c>
      <c r="E22" s="5">
        <f t="shared" ca="1" si="1"/>
        <v>3</v>
      </c>
      <c r="F22" s="5">
        <f ca="1">IF(D22-Course!$C15&gt;2,Course!$C15+2,D22)</f>
        <v>5</v>
      </c>
      <c r="G22" s="2">
        <f t="shared" ca="1" si="2"/>
        <v>3</v>
      </c>
      <c r="H22" s="5">
        <f ca="1">2+VLOOKUP($B22,Course!$A$3:$D$21,3,FALSE)-E22</f>
        <v>3</v>
      </c>
      <c r="I22" s="5">
        <f t="shared" ca="1" si="7"/>
        <v>9</v>
      </c>
      <c r="J22" s="5">
        <f t="shared" ca="1" si="4"/>
        <v>7</v>
      </c>
      <c r="K22" s="5">
        <f ca="1">IF(I22-Course!$G15&gt;2,Course!$G15+2,I22)</f>
        <v>6</v>
      </c>
      <c r="L22" s="5"/>
      <c r="M22" s="5">
        <f ca="1">QUOTIENT($J$7,18)+IF(VLOOKUP($B22,Course!$E$3:$H$21,4,FALSE)&lt;=MOD($J$7,18),1,0)</f>
        <v>2</v>
      </c>
      <c r="N22" s="5"/>
      <c r="O22" s="5">
        <f>Course!C15</f>
        <v>4</v>
      </c>
      <c r="P22" s="5"/>
      <c r="Q22" s="2">
        <f t="shared" ca="1" si="5"/>
        <v>0</v>
      </c>
      <c r="R22" s="5">
        <f ca="1">2+VLOOKUP($B22,Course!$A$3:$D$21,3,FALSE)-J22</f>
        <v>-1</v>
      </c>
      <c r="S22" s="5"/>
      <c r="T22" s="5" t="str">
        <f ca="1">IF(OR(ISBLANK($D22),$D22&lt;=0),"",IF(Course!$C15=3,$D22,""))</f>
        <v/>
      </c>
      <c r="U22" s="5" t="str">
        <f ca="1">IF(OR(ISBLANK($I22),$I22&lt;=0),"",IF(Course!$C15=3,$I22,""))</f>
        <v/>
      </c>
      <c r="V22" s="5">
        <f ca="1">IF(OR(ISBLANK($D22),$D22&lt;=0),"",IF(Course!$C15=4,$D22,""))</f>
        <v>5</v>
      </c>
      <c r="W22" s="5">
        <f ca="1">IF(OR(ISBLANK($I22),$I22&lt;=0),"",IF(Course!$C15=4,$I22,""))</f>
        <v>9</v>
      </c>
      <c r="X22" s="5" t="str">
        <f ca="1">IF(OR(ISBLANK($D22),$D22&lt;=0),"",IF(Course!$C15=5,$D22,""))</f>
        <v/>
      </c>
      <c r="Y22" s="5" t="str">
        <f ca="1">IF(OR(ISBLANK($I22),$I22&lt;=0),"",IF(Course!$C15=5,$I22,""))</f>
        <v/>
      </c>
    </row>
    <row r="23" spans="2:25" x14ac:dyDescent="0.25">
      <c r="B23" s="2">
        <v>13</v>
      </c>
      <c r="C23" s="5">
        <f ca="1">QUOTIENT($H$7,18)+IF(VLOOKUP($B23,Course!$A$3:$D$21,4,FALSE)&lt;=MOD($H$7,18),1,0)</f>
        <v>2</v>
      </c>
      <c r="D23" s="5">
        <f t="shared" ca="1" si="6"/>
        <v>6</v>
      </c>
      <c r="E23" s="5">
        <f t="shared" ca="1" si="1"/>
        <v>4</v>
      </c>
      <c r="F23" s="5">
        <f ca="1">IF(D23-Course!$C16&gt;2,Course!$C16+2,D23)</f>
        <v>6</v>
      </c>
      <c r="G23" s="2">
        <f t="shared" ca="1" si="2"/>
        <v>2</v>
      </c>
      <c r="H23" s="5">
        <f ca="1">2+VLOOKUP($B23,Course!$A$3:$D$21,3,FALSE)-E23</f>
        <v>2</v>
      </c>
      <c r="I23" s="5">
        <f t="shared" ca="1" si="7"/>
        <v>6</v>
      </c>
      <c r="J23" s="5">
        <f t="shared" ca="1" si="4"/>
        <v>4</v>
      </c>
      <c r="K23" s="5">
        <f ca="1">IF(I23-Course!$G16&gt;2,Course!$G16+2,I23)</f>
        <v>6</v>
      </c>
      <c r="L23" s="5"/>
      <c r="M23" s="5">
        <f ca="1">QUOTIENT($J$7,18)+IF(VLOOKUP($B23,Course!$E$3:$H$21,4,FALSE)&lt;=MOD($J$7,18),1,0)</f>
        <v>2</v>
      </c>
      <c r="N23" s="5"/>
      <c r="O23" s="5">
        <f>Course!C16</f>
        <v>4</v>
      </c>
      <c r="P23" s="5"/>
      <c r="Q23" s="2">
        <f t="shared" ca="1" si="5"/>
        <v>2</v>
      </c>
      <c r="R23" s="5">
        <f ca="1">2+VLOOKUP($B23,Course!$A$3:$D$21,3,FALSE)-J23</f>
        <v>2</v>
      </c>
      <c r="S23" s="5"/>
      <c r="T23" s="5" t="str">
        <f ca="1">IF(OR(ISBLANK($D23),$D23&lt;=0),"",IF(Course!$C16=3,$D23,""))</f>
        <v/>
      </c>
      <c r="U23" s="5" t="str">
        <f ca="1">IF(OR(ISBLANK($I23),$I23&lt;=0),"",IF(Course!$C16=3,$I23,""))</f>
        <v/>
      </c>
      <c r="V23" s="5">
        <f ca="1">IF(OR(ISBLANK($D23),$D23&lt;=0),"",IF(Course!$C16=4,$D23,""))</f>
        <v>6</v>
      </c>
      <c r="W23" s="5">
        <f ca="1">IF(OR(ISBLANK($I23),$I23&lt;=0),"",IF(Course!$C16=4,$I23,""))</f>
        <v>6</v>
      </c>
      <c r="X23" s="5" t="str">
        <f ca="1">IF(OR(ISBLANK($D23),$D23&lt;=0),"",IF(Course!$C16=5,$D23,""))</f>
        <v/>
      </c>
      <c r="Y23" s="5" t="str">
        <f ca="1">IF(OR(ISBLANK($I23),$I23&lt;=0),"",IF(Course!$C16=5,$I23,""))</f>
        <v/>
      </c>
    </row>
    <row r="24" spans="2:25" x14ac:dyDescent="0.25">
      <c r="B24" s="2">
        <v>14</v>
      </c>
      <c r="C24" s="5">
        <f ca="1">QUOTIENT($H$7,18)+IF(VLOOKUP($B24,Course!$A$3:$D$21,4,FALSE)&lt;=MOD($H$7,18),1,0)</f>
        <v>1</v>
      </c>
      <c r="D24" s="5">
        <f t="shared" ca="1" si="6"/>
        <v>5</v>
      </c>
      <c r="E24" s="5">
        <f t="shared" ca="1" si="1"/>
        <v>4</v>
      </c>
      <c r="F24" s="5">
        <f ca="1">IF(D24-Course!$C17&gt;2,Course!$C17+2,D24)</f>
        <v>5</v>
      </c>
      <c r="G24" s="2">
        <f t="shared" ca="1" si="2"/>
        <v>1</v>
      </c>
      <c r="H24" s="5">
        <f ca="1">2+VLOOKUP($B24,Course!$A$3:$D$21,3,FALSE)-E24</f>
        <v>1</v>
      </c>
      <c r="I24" s="5">
        <f t="shared" ca="1" si="7"/>
        <v>4</v>
      </c>
      <c r="J24" s="5">
        <f t="shared" ca="1" si="4"/>
        <v>3</v>
      </c>
      <c r="K24" s="5">
        <f ca="1">IF(I24-Course!$G17&gt;2,Course!$G17+2,I24)</f>
        <v>4</v>
      </c>
      <c r="L24" s="5"/>
      <c r="M24" s="5">
        <f ca="1">QUOTIENT($J$7,18)+IF(VLOOKUP($B24,Course!$E$3:$H$21,4,FALSE)&lt;=MOD($J$7,18),1,0)</f>
        <v>1</v>
      </c>
      <c r="N24" s="5"/>
      <c r="O24" s="5">
        <f>Course!C17</f>
        <v>3</v>
      </c>
      <c r="P24" s="5"/>
      <c r="Q24" s="2">
        <f t="shared" ca="1" si="5"/>
        <v>2</v>
      </c>
      <c r="R24" s="5">
        <f ca="1">2+VLOOKUP($B24,Course!$A$3:$D$21,3,FALSE)-J24</f>
        <v>2</v>
      </c>
      <c r="S24" s="5"/>
      <c r="T24" s="5">
        <f ca="1">IF(OR(ISBLANK($D24),$D24&lt;=0),"",IF(Course!$C17=3,$D24,""))</f>
        <v>5</v>
      </c>
      <c r="U24" s="5">
        <f ca="1">IF(OR(ISBLANK($I24),$I24&lt;=0),"",IF(Course!$C17=3,$I24,""))</f>
        <v>4</v>
      </c>
      <c r="V24" s="5" t="str">
        <f ca="1">IF(OR(ISBLANK($D24),$D24&lt;=0),"",IF(Course!$C17=4,$D24,""))</f>
        <v/>
      </c>
      <c r="W24" s="5" t="str">
        <f ca="1">IF(OR(ISBLANK($I24),$I24&lt;=0),"",IF(Course!$C17=4,$I24,""))</f>
        <v/>
      </c>
      <c r="X24" s="5" t="str">
        <f ca="1">IF(OR(ISBLANK($D24),$D24&lt;=0),"",IF(Course!$C17=5,$D24,""))</f>
        <v/>
      </c>
      <c r="Y24" s="5" t="str">
        <f ca="1">IF(OR(ISBLANK($I24),$I24&lt;=0),"",IF(Course!$C17=5,$I24,""))</f>
        <v/>
      </c>
    </row>
    <row r="25" spans="2:25" x14ac:dyDescent="0.25">
      <c r="B25" s="2">
        <v>15</v>
      </c>
      <c r="C25" s="5">
        <f ca="1">QUOTIENT($H$7,18)+IF(VLOOKUP($B25,Course!$A$3:$D$21,4,FALSE)&lt;=MOD($H$7,18),1,0)</f>
        <v>2</v>
      </c>
      <c r="D25" s="5">
        <f t="shared" ca="1" si="6"/>
        <v>8</v>
      </c>
      <c r="E25" s="5">
        <f t="shared" ca="1" si="1"/>
        <v>6</v>
      </c>
      <c r="F25" s="5">
        <f ca="1">IF(D25-Course!$C18&gt;2,Course!$C18+2,D25)</f>
        <v>7</v>
      </c>
      <c r="G25" s="2">
        <f t="shared" ca="1" si="2"/>
        <v>1</v>
      </c>
      <c r="H25" s="5">
        <f ca="1">2+VLOOKUP($B25,Course!$A$3:$D$21,3,FALSE)-E25</f>
        <v>1</v>
      </c>
      <c r="I25" s="5">
        <f t="shared" ca="1" si="7"/>
        <v>10</v>
      </c>
      <c r="J25" s="5">
        <f t="shared" ca="1" si="4"/>
        <v>10</v>
      </c>
      <c r="K25" s="5">
        <f ca="1">IF(I25-Course!$G18&gt;2,Course!$G18+2,I25)</f>
        <v>7</v>
      </c>
      <c r="L25" s="5"/>
      <c r="M25" s="5">
        <f ca="1">QUOTIENT($J$7,18)+IF(VLOOKUP($B25,Course!$E$3:$H$21,4,FALSE)&lt;=MOD($J$7,18),1,0)</f>
        <v>2</v>
      </c>
      <c r="N25" s="5"/>
      <c r="O25" s="5">
        <f>Course!C18</f>
        <v>5</v>
      </c>
      <c r="P25" s="5"/>
      <c r="Q25" s="2">
        <f t="shared" ca="1" si="5"/>
        <v>0</v>
      </c>
      <c r="R25" s="5">
        <f ca="1">2+VLOOKUP($B25,Course!$A$3:$D$21,3,FALSE)-J25</f>
        <v>-3</v>
      </c>
      <c r="S25" s="5"/>
      <c r="T25" s="5" t="str">
        <f ca="1">IF(OR(ISBLANK($D25),$D25&lt;=0),"",IF(Course!$C18=3,$D25,""))</f>
        <v/>
      </c>
      <c r="U25" s="5" t="str">
        <f ca="1">IF(OR(ISBLANK($I25),$I25&lt;=0),"",IF(Course!$C18=3,$I25,""))</f>
        <v/>
      </c>
      <c r="V25" s="5" t="str">
        <f ca="1">IF(OR(ISBLANK($D25),$D25&lt;=0),"",IF(Course!$C18=4,$D25,""))</f>
        <v/>
      </c>
      <c r="W25" s="5" t="str">
        <f ca="1">IF(OR(ISBLANK($I25),$I25&lt;=0),"",IF(Course!$C18=4,$I25,""))</f>
        <v/>
      </c>
      <c r="X25" s="5">
        <f ca="1">IF(OR(ISBLANK($D25),$D25&lt;=0),"",IF(Course!$C18=5,$D25,""))</f>
        <v>8</v>
      </c>
      <c r="Y25" s="5">
        <f ca="1">IF(OR(ISBLANK($I25),$I25&lt;=0),"",IF(Course!$C18=5,$I25,""))</f>
        <v>10</v>
      </c>
    </row>
    <row r="26" spans="2:25" x14ac:dyDescent="0.25">
      <c r="B26" s="2">
        <v>16</v>
      </c>
      <c r="C26" s="5">
        <f ca="1">QUOTIENT($H$7,18)+IF(VLOOKUP($B26,Course!$A$3:$D$21,4,FALSE)&lt;=MOD($H$7,18),1,0)</f>
        <v>2</v>
      </c>
      <c r="D26" s="5">
        <f t="shared" ca="1" si="6"/>
        <v>5</v>
      </c>
      <c r="E26" s="5">
        <f t="shared" ca="1" si="1"/>
        <v>3</v>
      </c>
      <c r="F26" s="5">
        <f ca="1">IF(D26-Course!$C19&gt;2,Course!$C19+2,D26)</f>
        <v>5</v>
      </c>
      <c r="G26" s="2">
        <f t="shared" ca="1" si="2"/>
        <v>3</v>
      </c>
      <c r="H26" s="5">
        <f ca="1">2+VLOOKUP($B26,Course!$A$3:$D$21,3,FALSE)-E26</f>
        <v>3</v>
      </c>
      <c r="I26" s="5">
        <f t="shared" ca="1" si="7"/>
        <v>10</v>
      </c>
      <c r="J26" s="5">
        <f t="shared" ca="1" si="4"/>
        <v>10</v>
      </c>
      <c r="K26" s="5">
        <f ca="1">IF(I26-Course!$G19&gt;2,Course!$G19+2,I26)</f>
        <v>6</v>
      </c>
      <c r="L26" s="5"/>
      <c r="M26" s="5">
        <f ca="1">QUOTIENT($J$7,18)+IF(VLOOKUP($B26,Course!$E$3:$H$21,4,FALSE)&lt;=MOD($J$7,18),1,0)</f>
        <v>2</v>
      </c>
      <c r="N26" s="5"/>
      <c r="O26" s="5">
        <f>Course!C19</f>
        <v>4</v>
      </c>
      <c r="P26" s="5"/>
      <c r="Q26" s="2">
        <f t="shared" ca="1" si="5"/>
        <v>0</v>
      </c>
      <c r="R26" s="5">
        <f ca="1">2+VLOOKUP($B26,Course!$A$3:$D$21,3,FALSE)-J26</f>
        <v>-4</v>
      </c>
      <c r="S26" s="5"/>
      <c r="T26" s="5" t="str">
        <f ca="1">IF(OR(ISBLANK($D26),$D26&lt;=0),"",IF(Course!$C19=3,$D26,""))</f>
        <v/>
      </c>
      <c r="U26" s="5" t="str">
        <f ca="1">IF(OR(ISBLANK($I26),$I26&lt;=0),"",IF(Course!$C19=3,$I26,""))</f>
        <v/>
      </c>
      <c r="V26" s="5">
        <f ca="1">IF(OR(ISBLANK($D26),$D26&lt;=0),"",IF(Course!$C19=4,$D26,""))</f>
        <v>5</v>
      </c>
      <c r="W26" s="5">
        <f ca="1">IF(OR(ISBLANK($I26),$I26&lt;=0),"",IF(Course!$C19=4,$I26,""))</f>
        <v>10</v>
      </c>
      <c r="X26" s="5" t="str">
        <f ca="1">IF(OR(ISBLANK($D26),$D26&lt;=0),"",IF(Course!$C19=5,$D26,""))</f>
        <v/>
      </c>
      <c r="Y26" s="5" t="str">
        <f ca="1">IF(OR(ISBLANK($I26),$I26&lt;=0),"",IF(Course!$C19=5,$I26,""))</f>
        <v/>
      </c>
    </row>
    <row r="27" spans="2:25" x14ac:dyDescent="0.25">
      <c r="B27" s="2">
        <v>17</v>
      </c>
      <c r="C27" s="5">
        <f ca="1">QUOTIENT($H$7,18)+IF(VLOOKUP($B27,Course!$A$3:$D$21,4,FALSE)&lt;=MOD($H$7,18),1,0)</f>
        <v>2</v>
      </c>
      <c r="D27" s="5">
        <f t="shared" ca="1" si="6"/>
        <v>8</v>
      </c>
      <c r="E27" s="5">
        <f t="shared" ca="1" si="1"/>
        <v>6</v>
      </c>
      <c r="F27" s="5">
        <f ca="1">IF(D27-Course!$C20&gt;2,Course!$C20+2,D27)</f>
        <v>7</v>
      </c>
      <c r="G27" s="2">
        <f t="shared" ca="1" si="2"/>
        <v>1</v>
      </c>
      <c r="H27" s="5">
        <f ca="1">2+VLOOKUP($B27,Course!$A$3:$D$21,3,FALSE)-E27</f>
        <v>1</v>
      </c>
      <c r="I27" s="5">
        <f t="shared" ca="1" si="7"/>
        <v>8</v>
      </c>
      <c r="J27" s="5">
        <f t="shared" ca="1" si="4"/>
        <v>6</v>
      </c>
      <c r="K27" s="5">
        <f ca="1">IF(I27-Course!$G20&gt;2,Course!$G20+2,I27)</f>
        <v>7</v>
      </c>
      <c r="L27" s="5"/>
      <c r="M27" s="5">
        <f ca="1">QUOTIENT($J$7,18)+IF(VLOOKUP($B27,Course!$E$3:$H$21,4,FALSE)&lt;=MOD($J$7,18),1,0)</f>
        <v>2</v>
      </c>
      <c r="N27" s="5"/>
      <c r="O27" s="5">
        <f>Course!C20</f>
        <v>5</v>
      </c>
      <c r="P27" s="5"/>
      <c r="Q27" s="2">
        <f t="shared" ca="1" si="5"/>
        <v>1</v>
      </c>
      <c r="R27" s="5">
        <f ca="1">2+VLOOKUP($B27,Course!$A$3:$D$21,3,FALSE)-J27</f>
        <v>1</v>
      </c>
      <c r="S27" s="5"/>
      <c r="T27" s="5" t="str">
        <f ca="1">IF(OR(ISBLANK($D27),$D27&lt;=0),"",IF(Course!$C20=3,$D27,""))</f>
        <v/>
      </c>
      <c r="U27" s="5" t="str">
        <f ca="1">IF(OR(ISBLANK($I27),$I27&lt;=0),"",IF(Course!$C20=3,$I27,""))</f>
        <v/>
      </c>
      <c r="V27" s="5" t="str">
        <f ca="1">IF(OR(ISBLANK($D27),$D27&lt;=0),"",IF(Course!$C20=4,$D27,""))</f>
        <v/>
      </c>
      <c r="W27" s="5" t="str">
        <f ca="1">IF(OR(ISBLANK($I27),$I27&lt;=0),"",IF(Course!$C20=4,$I27,""))</f>
        <v/>
      </c>
      <c r="X27" s="5">
        <f ca="1">IF(OR(ISBLANK($D27),$D27&lt;=0),"",IF(Course!$C20=5,$D27,""))</f>
        <v>8</v>
      </c>
      <c r="Y27" s="5">
        <f ca="1">IF(OR(ISBLANK($I27),$I27&lt;=0),"",IF(Course!$C20=5,$I27,""))</f>
        <v>8</v>
      </c>
    </row>
    <row r="28" spans="2:25" x14ac:dyDescent="0.25">
      <c r="B28" s="2">
        <v>18</v>
      </c>
      <c r="C28" s="5">
        <f ca="1">QUOTIENT($H$7,18)+IF(VLOOKUP($B28,Course!$A$3:$D$21,4,FALSE)&lt;=MOD($H$7,18),1,0)</f>
        <v>1</v>
      </c>
      <c r="D28" s="5">
        <f t="shared" ca="1" si="6"/>
        <v>4</v>
      </c>
      <c r="E28" s="5">
        <f t="shared" ca="1" si="1"/>
        <v>3</v>
      </c>
      <c r="F28" s="5">
        <f ca="1">IF(D28-Course!$C21&gt;2,Course!$C21+2,D28)</f>
        <v>4</v>
      </c>
      <c r="G28" s="2">
        <f t="shared" ca="1" si="2"/>
        <v>2</v>
      </c>
      <c r="H28" s="5">
        <f ca="1">2+VLOOKUP($B28,Course!$A$3:$D$21,3,FALSE)-E28</f>
        <v>2</v>
      </c>
      <c r="I28" s="5">
        <f t="shared" ca="1" si="7"/>
        <v>5</v>
      </c>
      <c r="J28" s="5">
        <f t="shared" ca="1" si="4"/>
        <v>3</v>
      </c>
      <c r="K28" s="5">
        <f ca="1">IF(I28-Course!$G21&gt;2,Course!$G21+2,I28)</f>
        <v>5</v>
      </c>
      <c r="L28" s="5"/>
      <c r="M28" s="5">
        <f ca="1">QUOTIENT($J$7,18)+IF(VLOOKUP($B28,Course!$E$3:$H$21,4,FALSE)&lt;=MOD($J$7,18),1,0)</f>
        <v>2</v>
      </c>
      <c r="N28" s="5"/>
      <c r="O28" s="5">
        <f>Course!C21</f>
        <v>3</v>
      </c>
      <c r="P28" s="5"/>
      <c r="Q28" s="2">
        <f t="shared" ca="1" si="5"/>
        <v>2</v>
      </c>
      <c r="R28" s="5">
        <f ca="1">2+VLOOKUP($B28,Course!$A$3:$D$21,3,FALSE)-J28</f>
        <v>2</v>
      </c>
      <c r="S28" s="5"/>
      <c r="T28" s="5">
        <f ca="1">IF(OR(ISBLANK($D28),$D28&lt;=0),"",IF(Course!$C21=3,$D28,""))</f>
        <v>4</v>
      </c>
      <c r="U28" s="5">
        <f ca="1">IF(OR(ISBLANK($I28),$I28&lt;=0),"",IF(Course!$C21=3,$I28,""))</f>
        <v>5</v>
      </c>
      <c r="V28" s="5" t="str">
        <f ca="1">IF(OR(ISBLANK($D28),$D28&lt;=0),"",IF(Course!$C21=4,$D28,""))</f>
        <v/>
      </c>
      <c r="W28" s="5" t="str">
        <f ca="1">IF(OR(ISBLANK($I28),$I28&lt;=0),"",IF(Course!$C21=4,$I28,""))</f>
        <v/>
      </c>
      <c r="X28" s="5" t="str">
        <f ca="1">IF(OR(ISBLANK($D28),$D28&lt;=0),"",IF(Course!$C21=5,$D28,""))</f>
        <v/>
      </c>
      <c r="Y28" s="5" t="str">
        <f ca="1">IF(OR(ISBLANK($I28),$I28&lt;=0),"",IF(Course!$C21=5,$I28,""))</f>
        <v/>
      </c>
    </row>
    <row r="29" spans="2:25" x14ac:dyDescent="0.25">
      <c r="B29" s="59" t="s">
        <v>2</v>
      </c>
      <c r="C29" s="58"/>
      <c r="D29" s="58">
        <f ca="1">SUM(D11:D28)</f>
        <v>114</v>
      </c>
      <c r="E29" s="58"/>
      <c r="F29" s="58">
        <f ca="1">SUM(F11:F28)</f>
        <v>100</v>
      </c>
      <c r="G29" s="59">
        <f t="shared" ref="G29:R29" ca="1" si="8">SUM(G11:G28)</f>
        <v>27</v>
      </c>
      <c r="H29" s="58">
        <f t="shared" ca="1" si="8"/>
        <v>22</v>
      </c>
      <c r="I29" s="58">
        <f t="shared" ca="1" si="8"/>
        <v>132</v>
      </c>
      <c r="J29" s="58">
        <f t="shared" ca="1" si="8"/>
        <v>109</v>
      </c>
      <c r="K29" s="58">
        <f t="shared" ca="1" si="8"/>
        <v>104</v>
      </c>
      <c r="L29" s="58"/>
      <c r="M29" s="58"/>
      <c r="N29" s="58"/>
      <c r="O29" s="58"/>
      <c r="P29" s="58"/>
      <c r="Q29" s="59">
        <f t="shared" ca="1" si="8"/>
        <v>17</v>
      </c>
      <c r="R29" s="58">
        <f t="shared" ca="1" si="8"/>
        <v>-2</v>
      </c>
      <c r="S29" s="58"/>
      <c r="T29" s="5" t="str">
        <f ca="1">IF(OR(ISBLANK($D29),$D29&lt;=0),"",IF(Course!$C22=3,$D29,""))</f>
        <v/>
      </c>
      <c r="U29" s="5" t="str">
        <f ca="1">IF(OR(ISBLANK($I29),$I29&lt;=0),"",IF(Course!$C22=3,$I29,""))</f>
        <v/>
      </c>
      <c r="V29" s="5" t="str">
        <f ca="1">IF(OR(ISBLANK($D29),$D29&lt;=0),"",IF(Course!$C22=4,$D29,""))</f>
        <v/>
      </c>
      <c r="W29" s="5" t="str">
        <f ca="1">IF(OR(ISBLANK($I29),$I29&lt;=0),"",IF(Course!$C22=4,$I29,""))</f>
        <v/>
      </c>
      <c r="X29" s="5" t="str">
        <f ca="1">IF(OR(ISBLANK($D29),$D29&lt;=0),"",IF(Course!$C22=5,$D29,""))</f>
        <v/>
      </c>
      <c r="Y29" s="5" t="str">
        <f ca="1">IF(OR(ISBLANK($I29),$I29&lt;=0),"",IF(Course!$C22=5,$I29,""))</f>
        <v/>
      </c>
    </row>
    <row r="30" spans="2:25" x14ac:dyDescent="0.25">
      <c r="B30" s="62" t="s">
        <v>27</v>
      </c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57">
        <f ca="1">Q29+G29</f>
        <v>44</v>
      </c>
      <c r="R30" s="59">
        <f ca="1">R29+H29</f>
        <v>20</v>
      </c>
      <c r="S30" s="59">
        <f ca="1">Q30+R30/1000</f>
        <v>44.02</v>
      </c>
      <c r="T30" s="59"/>
      <c r="U30" s="59">
        <f ca="1">AVERAGE(T11:U29)</f>
        <v>6</v>
      </c>
      <c r="V30" s="59"/>
      <c r="W30" s="59">
        <f ca="1">AVERAGE(V11:W29)</f>
        <v>6.8636363636363633</v>
      </c>
      <c r="X30" s="59"/>
      <c r="Y30" s="59">
        <f ca="1">AVERAGE(X11:Y29)</f>
        <v>7.833333333333333</v>
      </c>
    </row>
    <row r="31" spans="2:25" hidden="1" x14ac:dyDescent="0.25"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57"/>
      <c r="R31" s="26"/>
      <c r="S31" s="26"/>
      <c r="T31" s="26"/>
      <c r="U31" s="26"/>
      <c r="V31" s="26"/>
      <c r="W31" s="26"/>
      <c r="X31" s="26"/>
      <c r="Y31" s="26"/>
    </row>
    <row r="32" spans="2:25" hidden="1" x14ac:dyDescent="0.25">
      <c r="B32" s="62" t="s">
        <v>49</v>
      </c>
      <c r="C32" s="62"/>
      <c r="D32" s="62"/>
      <c r="E32" s="62"/>
      <c r="F32" s="62"/>
      <c r="G32" s="62">
        <f ca="1">F29-Course!C25</f>
        <v>29</v>
      </c>
      <c r="H32" s="62"/>
      <c r="I32" s="62"/>
      <c r="J32" s="62"/>
      <c r="K32" s="62"/>
      <c r="L32" s="62"/>
      <c r="M32" s="62"/>
      <c r="N32" s="62"/>
      <c r="O32" s="62"/>
      <c r="P32" s="62"/>
      <c r="Q32" s="57">
        <f ca="1">K29-Course!G25</f>
        <v>33</v>
      </c>
      <c r="R32" s="26"/>
      <c r="S32" s="26"/>
      <c r="T32" s="26"/>
      <c r="U32" s="26"/>
      <c r="V32" s="26"/>
      <c r="W32" s="26"/>
      <c r="X32" s="26"/>
      <c r="Y32" s="26"/>
    </row>
    <row r="33" spans="17:23" ht="3.75" customHeight="1" x14ac:dyDescent="0.25"/>
    <row r="42" spans="17:23" ht="15" hidden="1" customHeight="1" x14ac:dyDescent="0.25">
      <c r="Q42" s="127" t="s">
        <v>122</v>
      </c>
      <c r="R42" s="127"/>
      <c r="S42" s="127"/>
      <c r="T42" s="127"/>
      <c r="U42" s="97">
        <f ca="1">SUM(U24:U41)</f>
        <v>15</v>
      </c>
      <c r="V42" s="97">
        <f ca="1">SUM(V24:V41)</f>
        <v>5</v>
      </c>
      <c r="W42" s="97">
        <f ca="1">SUM(W24:W41)</f>
        <v>16.863636363636363</v>
      </c>
    </row>
    <row r="43" spans="17:23" ht="15" hidden="1" customHeight="1" x14ac:dyDescent="0.25">
      <c r="Q43" s="99" t="s">
        <v>132</v>
      </c>
      <c r="R43" s="99">
        <f ca="1">COUNTIF(U42:W42,LARGE(U42:W42,1))</f>
        <v>1</v>
      </c>
      <c r="S43" s="99" t="s">
        <v>133</v>
      </c>
      <c r="T43" s="99">
        <f ca="1">IFERROR(COUNTIF(U42:W42,LARGE(U42:W42,R43+1)),0)</f>
        <v>1</v>
      </c>
      <c r="U43" s="97" t="s">
        <v>134</v>
      </c>
      <c r="V43" s="97">
        <f ca="1">IFERROR(COUNTIF(U42:W42,LARGE(U42:W42,R43+T43+1)),0)</f>
        <v>1</v>
      </c>
      <c r="W43" s="97"/>
    </row>
    <row r="44" spans="17:23" ht="15" hidden="1" customHeight="1" x14ac:dyDescent="0.25">
      <c r="Q44" s="99" t="s">
        <v>118</v>
      </c>
      <c r="R44" s="99">
        <f ca="1">IF(R43=3,1,IF(R43=2,1.5,2))</f>
        <v>2</v>
      </c>
      <c r="S44" s="99">
        <f ca="1">IF(R43=3,1,IF(R43=2,1.5,IF(T43=2,0.5,1)))</f>
        <v>1</v>
      </c>
      <c r="T44" s="99">
        <f ca="1">IF(R43=3,1,IF(R43=2,0,IF(T43=2,0.5,0)))</f>
        <v>0</v>
      </c>
      <c r="U44" s="97"/>
      <c r="V44" s="97"/>
      <c r="W44" s="97"/>
    </row>
    <row r="45" spans="17:23" ht="15" hidden="1" customHeight="1" x14ac:dyDescent="0.25">
      <c r="Q45" s="127" t="s">
        <v>124</v>
      </c>
      <c r="R45" s="127"/>
      <c r="S45" s="127"/>
      <c r="T45" s="127"/>
      <c r="U45" s="97">
        <f ca="1">IF(U42=LARGE(U42:W42,1),R44,IF(U42=LARGE(U42:W42,2),S44,T44))</f>
        <v>1</v>
      </c>
      <c r="V45" s="97">
        <f ca="1">IF(V42=LARGE(U42:W42,1),R44,IF(V42=LARGE(U42:W42,2),S44,T44))</f>
        <v>0</v>
      </c>
      <c r="W45" s="97">
        <f ca="1">IF(W42=LARGE(U42:W42,1),R44,IF(W42=LARGE(U42:W42,2),S44,T44))</f>
        <v>2</v>
      </c>
    </row>
    <row r="73" spans="1:23" ht="15" hidden="1" customHeight="1" x14ac:dyDescent="0.25">
      <c r="A73" s="127" t="s">
        <v>122</v>
      </c>
      <c r="B73" s="127"/>
      <c r="C73" s="127"/>
      <c r="D73" s="127"/>
      <c r="E73" s="97">
        <f>SUM(E55:E72)</f>
        <v>0</v>
      </c>
      <c r="F73" s="97">
        <f>SUM(F55:F72)</f>
        <v>0</v>
      </c>
      <c r="G73" s="97">
        <f>SUM(G55:G72)</f>
        <v>0</v>
      </c>
      <c r="H73" s="97"/>
      <c r="I73" s="127" t="s">
        <v>122</v>
      </c>
      <c r="J73" s="127"/>
      <c r="K73" s="127"/>
      <c r="L73" s="127"/>
      <c r="M73" s="97">
        <f>SUM(M55:M72)</f>
        <v>0</v>
      </c>
      <c r="N73" s="97">
        <f>SUM(N55:N72)</f>
        <v>0</v>
      </c>
      <c r="O73" s="97">
        <f>SUM(O55:O72)</f>
        <v>0</v>
      </c>
      <c r="P73" s="97"/>
      <c r="Q73" s="127" t="s">
        <v>122</v>
      </c>
      <c r="R73" s="127"/>
      <c r="S73" s="127"/>
      <c r="T73" s="127"/>
      <c r="U73" s="97">
        <f>SUM(U55:U72)</f>
        <v>0</v>
      </c>
      <c r="V73" s="97">
        <f>SUM(V55:V72)</f>
        <v>0</v>
      </c>
      <c r="W73" s="97">
        <f>SUM(W55:W72)</f>
        <v>0</v>
      </c>
    </row>
    <row r="74" spans="1:23" ht="15" hidden="1" customHeight="1" x14ac:dyDescent="0.25">
      <c r="A74" s="99" t="s">
        <v>132</v>
      </c>
      <c r="B74" s="99">
        <f>COUNTIF(E73:G73,LARGE(E73:G73,1))</f>
        <v>3</v>
      </c>
      <c r="C74" s="99" t="s">
        <v>133</v>
      </c>
      <c r="D74" s="99">
        <f>IFERROR(COUNTIF(E73:G73,LARGE(E73:G73,B74+1)),0)</f>
        <v>0</v>
      </c>
      <c r="E74" s="97" t="s">
        <v>134</v>
      </c>
      <c r="F74" s="97">
        <f>IFERROR(COUNTIF(E73:G73,LARGE(E73:G73,B74+D74+1)),0)</f>
        <v>0</v>
      </c>
      <c r="G74" s="97"/>
      <c r="H74" s="97"/>
      <c r="I74" s="99" t="s">
        <v>132</v>
      </c>
      <c r="J74" s="99">
        <f>COUNTIF(M73:O73,LARGE(M73:O73,1))</f>
        <v>3</v>
      </c>
      <c r="K74" s="99" t="s">
        <v>133</v>
      </c>
      <c r="L74" s="99">
        <f>IFERROR(COUNTIF(M73:O73,LARGE(M73:O73,J74+1)),0)</f>
        <v>0</v>
      </c>
      <c r="M74" s="97" t="s">
        <v>134</v>
      </c>
      <c r="N74" s="97">
        <f>IFERROR(COUNTIF(M73:O73,LARGE(M73:O73,J74+L74+1)),0)</f>
        <v>0</v>
      </c>
      <c r="O74" s="97"/>
      <c r="P74" s="97"/>
      <c r="Q74" s="99" t="s">
        <v>132</v>
      </c>
      <c r="R74" s="99">
        <f>COUNTIF(U73:W73,LARGE(U73:W73,1))</f>
        <v>3</v>
      </c>
      <c r="S74" s="99" t="s">
        <v>133</v>
      </c>
      <c r="T74" s="99">
        <f>IFERROR(COUNTIF(U73:W73,LARGE(U73:W73,R74+1)),0)</f>
        <v>0</v>
      </c>
      <c r="U74" s="97" t="s">
        <v>134</v>
      </c>
      <c r="V74" s="97">
        <f>IFERROR(COUNTIF(U73:W73,LARGE(U73:W73,R74+T74+1)),0)</f>
        <v>0</v>
      </c>
      <c r="W74" s="97"/>
    </row>
    <row r="75" spans="1:23" ht="15" hidden="1" customHeight="1" x14ac:dyDescent="0.25">
      <c r="A75" s="99" t="s">
        <v>118</v>
      </c>
      <c r="B75" s="99">
        <f>IF(B74=3,1,IF(B74=2,1.5,2))</f>
        <v>1</v>
      </c>
      <c r="C75" s="99">
        <f>IF(B74=3,1,IF(B74=2,1.5,IF(D74=2,0.5,1)))</f>
        <v>1</v>
      </c>
      <c r="D75" s="99">
        <f>IF(B74=3,1,IF(B74=2,0,IF(D74=2,0.5,0)))</f>
        <v>1</v>
      </c>
      <c r="E75" s="97"/>
      <c r="F75" s="97"/>
      <c r="G75" s="97"/>
      <c r="H75" s="97"/>
      <c r="I75" s="99" t="s">
        <v>118</v>
      </c>
      <c r="J75" s="99">
        <f>IF(J74=3,1,IF(J74=2,1.5,2))</f>
        <v>1</v>
      </c>
      <c r="K75" s="99">
        <f>IF(J74=3,1,IF(J74=2,1.5,IF(L74=2,0.5,1)))</f>
        <v>1</v>
      </c>
      <c r="L75" s="99">
        <f>IF(J74=3,1,IF(J74=2,0,IF(L74=2,0.5,0)))</f>
        <v>1</v>
      </c>
      <c r="M75" s="97"/>
      <c r="N75" s="97"/>
      <c r="O75" s="97"/>
      <c r="P75" s="97"/>
      <c r="Q75" s="99" t="s">
        <v>118</v>
      </c>
      <c r="R75" s="99">
        <f>IF(R74=3,1,IF(R74=2,1.5,2))</f>
        <v>1</v>
      </c>
      <c r="S75" s="99">
        <f>IF(R74=3,1,IF(R74=2,1.5,IF(T74=2,0.5,1)))</f>
        <v>1</v>
      </c>
      <c r="T75" s="99">
        <f>IF(R74=3,1,IF(R74=2,0,IF(T74=2,0.5,0)))</f>
        <v>1</v>
      </c>
      <c r="U75" s="97"/>
      <c r="V75" s="97"/>
      <c r="W75" s="97"/>
    </row>
    <row r="76" spans="1:23" ht="15" hidden="1" customHeight="1" x14ac:dyDescent="0.25">
      <c r="A76" s="127" t="s">
        <v>124</v>
      </c>
      <c r="B76" s="127"/>
      <c r="C76" s="127"/>
      <c r="D76" s="127"/>
      <c r="E76" s="97">
        <f>IF(E73=LARGE(E73:G73,1),B75,IF(E73=LARGE(E73:G73,2),C75,D75))</f>
        <v>1</v>
      </c>
      <c r="F76" s="97">
        <f>IF(F73=LARGE(E73:G73,1),B75,IF(F73=LARGE(E73:G73,2),C75,D75))</f>
        <v>1</v>
      </c>
      <c r="G76" s="97">
        <f>IF(G73=LARGE(E73:G73,1),B75,IF(G73=LARGE(E73:G73,2),C75,D75))</f>
        <v>1</v>
      </c>
      <c r="H76" s="97"/>
      <c r="I76" s="127" t="s">
        <v>124</v>
      </c>
      <c r="J76" s="127"/>
      <c r="K76" s="127"/>
      <c r="L76" s="127"/>
      <c r="M76" s="97">
        <f>IF(M73=LARGE(M73:O73,1),J75,IF(M73=LARGE(M73:O73,2),K75,L75))</f>
        <v>1</v>
      </c>
      <c r="N76" s="97">
        <f>IF(N73=LARGE(M73:O73,1),J75,IF(N73=LARGE(M73:O73,2),K75,L75))</f>
        <v>1</v>
      </c>
      <c r="O76" s="97">
        <f>IF(O73=LARGE(M73:O73,1),J75,IF(O73=LARGE(M73:O73,2),K75,L75))</f>
        <v>1</v>
      </c>
      <c r="P76" s="97"/>
      <c r="Q76" s="127" t="s">
        <v>124</v>
      </c>
      <c r="R76" s="127"/>
      <c r="S76" s="127"/>
      <c r="T76" s="127"/>
      <c r="U76" s="97">
        <f>IF(U73=LARGE(U73:W73,1),R75,IF(U73=LARGE(U73:W73,2),S75,T75))</f>
        <v>1</v>
      </c>
      <c r="V76" s="97">
        <f>IF(V73=LARGE(U73:W73,1),R75,IF(V73=LARGE(U73:W73,2),S75,T75))</f>
        <v>1</v>
      </c>
      <c r="W76" s="97">
        <f>IF(W73=LARGE(U73:W73,1),R75,IF(W73=LARGE(U73:W73,2),S75,T75))</f>
        <v>1</v>
      </c>
    </row>
  </sheetData>
  <sheetProtection selectLockedCells="1"/>
  <mergeCells count="20">
    <mergeCell ref="A76:D76"/>
    <mergeCell ref="I76:L76"/>
    <mergeCell ref="Q76:T76"/>
    <mergeCell ref="Q42:T42"/>
    <mergeCell ref="Q45:T45"/>
    <mergeCell ref="A73:D73"/>
    <mergeCell ref="I73:L73"/>
    <mergeCell ref="Q73:T73"/>
    <mergeCell ref="V8:W8"/>
    <mergeCell ref="X8:Y8"/>
    <mergeCell ref="B9:B10"/>
    <mergeCell ref="C9:C10"/>
    <mergeCell ref="D9:H9"/>
    <mergeCell ref="I9:R9"/>
    <mergeCell ref="T8:U8"/>
    <mergeCell ref="B2:R2"/>
    <mergeCell ref="B3:R3"/>
    <mergeCell ref="B6:D6"/>
    <mergeCell ref="D8:H8"/>
    <mergeCell ref="I8:R8"/>
  </mergeCells>
  <pageMargins left="0.7" right="0.7" top="0.75" bottom="0.75" header="0.3" footer="0.3"/>
  <pageSetup paperSize="9" orientation="portrait" horizontalDpi="4294967292" verticalDpi="0" r:id="rId1"/>
  <drawing r:id="rId2"/>
  <legacyDrawing r:id="rId3"/>
  <controls>
    <mc:AlternateContent xmlns:mc="http://schemas.openxmlformats.org/markup-compatibility/2006">
      <mc:Choice Requires="x14">
        <control shapeId="84996" r:id="rId4" name="ComboBox2">
          <controlPr defaultSize="0" autoLine="0" linkedCell="$I$7" listFillRange="Players" r:id="rId5">
            <anchor moveWithCells="1">
              <from>
                <xdr:col>8</xdr:col>
                <xdr:colOff>9525</xdr:colOff>
                <xdr:row>6</xdr:row>
                <xdr:rowOff>0</xdr:rowOff>
              </from>
              <to>
                <xdr:col>16</xdr:col>
                <xdr:colOff>9525</xdr:colOff>
                <xdr:row>7</xdr:row>
                <xdr:rowOff>19050</xdr:rowOff>
              </to>
            </anchor>
          </controlPr>
        </control>
      </mc:Choice>
      <mc:Fallback>
        <control shapeId="84996" r:id="rId4" name="ComboBox2"/>
      </mc:Fallback>
    </mc:AlternateContent>
    <mc:AlternateContent xmlns:mc="http://schemas.openxmlformats.org/markup-compatibility/2006">
      <mc:Choice Requires="x14">
        <control shapeId="84995" r:id="rId6" name="ComboBox1">
          <controlPr defaultSize="0" autoLine="0" linkedCell="$I$6" listFillRange="Players" r:id="rId7">
            <anchor moveWithCells="1">
              <from>
                <xdr:col>8</xdr:col>
                <xdr:colOff>9525</xdr:colOff>
                <xdr:row>5</xdr:row>
                <xdr:rowOff>0</xdr:rowOff>
              </from>
              <to>
                <xdr:col>16</xdr:col>
                <xdr:colOff>19050</xdr:colOff>
                <xdr:row>5</xdr:row>
                <xdr:rowOff>219075</xdr:rowOff>
              </to>
            </anchor>
          </controlPr>
        </control>
      </mc:Choice>
      <mc:Fallback>
        <control shapeId="84995" r:id="rId6" name="ComboBox1"/>
      </mc:Fallback>
    </mc:AlternateContent>
    <mc:AlternateContent xmlns:mc="http://schemas.openxmlformats.org/markup-compatibility/2006">
      <mc:Choice Requires="x14">
        <control shapeId="84994" r:id="rId8" name="cboPlayer2">
          <controlPr defaultSize="0" autoLine="0" linkedCell="$G$7" listFillRange="Players" r:id="rId9">
            <anchor moveWithCells="1">
              <from>
                <xdr:col>6</xdr:col>
                <xdr:colOff>0</xdr:colOff>
                <xdr:row>5</xdr:row>
                <xdr:rowOff>219075</xdr:rowOff>
              </from>
              <to>
                <xdr:col>8</xdr:col>
                <xdr:colOff>0</xdr:colOff>
                <xdr:row>7</xdr:row>
                <xdr:rowOff>19050</xdr:rowOff>
              </to>
            </anchor>
          </controlPr>
        </control>
      </mc:Choice>
      <mc:Fallback>
        <control shapeId="84994" r:id="rId8" name="cboPlayer2"/>
      </mc:Fallback>
    </mc:AlternateContent>
    <mc:AlternateContent xmlns:mc="http://schemas.openxmlformats.org/markup-compatibility/2006">
      <mc:Choice Requires="x14">
        <control shapeId="84993" r:id="rId10" name="cboPlayer1">
          <controlPr defaultSize="0" autoLine="0" linkedCell="$G$6" listFillRange="Players" r:id="rId11">
            <anchor moveWithCells="1">
              <from>
                <xdr:col>6</xdr:col>
                <xdr:colOff>0</xdr:colOff>
                <xdr:row>5</xdr:row>
                <xdr:rowOff>0</xdr:rowOff>
              </from>
              <to>
                <xdr:col>8</xdr:col>
                <xdr:colOff>0</xdr:colOff>
                <xdr:row>5</xdr:row>
                <xdr:rowOff>209550</xdr:rowOff>
              </to>
            </anchor>
          </controlPr>
        </control>
      </mc:Choice>
      <mc:Fallback>
        <control shapeId="84993" r:id="rId10" name="cboPlayer1"/>
      </mc:Fallback>
    </mc:AlternateContent>
  </control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6">
    <tabColor rgb="FFFF0000"/>
  </sheetPr>
  <dimension ref="A1:X30"/>
  <sheetViews>
    <sheetView zoomScale="90" zoomScaleNormal="90" workbookViewId="0">
      <selection activeCell="G4" sqref="G4"/>
    </sheetView>
  </sheetViews>
  <sheetFormatPr defaultColWidth="0" defaultRowHeight="0" customHeight="1" zeroHeight="1" x14ac:dyDescent="0.25"/>
  <cols>
    <col min="1" max="1" width="0.7109375" style="6" customWidth="1"/>
    <col min="2" max="2" width="11.7109375" style="5" customWidth="1"/>
    <col min="3" max="3" width="24.28515625" style="6" customWidth="1"/>
    <col min="4" max="4" width="12.140625" style="6" hidden="1" customWidth="1"/>
    <col min="5" max="5" width="24.28515625" style="6" customWidth="1"/>
    <col min="6" max="6" width="12.140625" style="6" hidden="1" customWidth="1"/>
    <col min="7" max="7" width="12.140625" style="6" customWidth="1"/>
    <col min="8" max="8" width="20.85546875" style="6" hidden="1" customWidth="1"/>
    <col min="9" max="9" width="12.140625" style="6" customWidth="1"/>
    <col min="10" max="10" width="21" style="6" hidden="1" customWidth="1"/>
    <col min="11" max="12" width="19" style="6" hidden="1" customWidth="1"/>
    <col min="13" max="13" width="24.28515625" style="6" customWidth="1"/>
    <col min="14" max="14" width="12.140625" style="6" hidden="1" customWidth="1"/>
    <col min="15" max="15" width="24.28515625" style="6" customWidth="1"/>
    <col min="16" max="16" width="12.140625" style="6" hidden="1" customWidth="1"/>
    <col min="17" max="17" width="12.140625" style="6" customWidth="1"/>
    <col min="18" max="18" width="9.140625" style="6" hidden="1" customWidth="1"/>
    <col min="19" max="19" width="12.140625" style="6" customWidth="1"/>
    <col min="20" max="20" width="9.140625" style="6" hidden="1" customWidth="1"/>
    <col min="21" max="22" width="19" style="6" hidden="1" customWidth="1"/>
    <col min="23" max="23" width="14.85546875" style="6" customWidth="1"/>
    <col min="24" max="24" width="0.5703125" style="6" customWidth="1"/>
    <col min="25" max="16384" width="9.140625" style="6" hidden="1"/>
  </cols>
  <sheetData>
    <row r="1" spans="2:23" ht="3.75" customHeight="1" x14ac:dyDescent="0.25"/>
    <row r="2" spans="2:23" ht="23.25" x14ac:dyDescent="0.25">
      <c r="B2" s="143" t="str">
        <f ca="1">MID(CELL("filename",B2),FIND("]",CELL("filename",B2))+1,255)</f>
        <v>New Eltham Nadgers</v>
      </c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5"/>
    </row>
    <row r="3" spans="2:23" ht="15" x14ac:dyDescent="0.25"/>
    <row r="4" spans="2:23" ht="15" customHeight="1" x14ac:dyDescent="0.25">
      <c r="E4" s="40"/>
      <c r="F4" s="40"/>
      <c r="G4" s="40"/>
      <c r="H4" s="5"/>
      <c r="I4" s="155" t="s">
        <v>100</v>
      </c>
      <c r="J4" s="156"/>
      <c r="K4" s="156"/>
      <c r="L4" s="156"/>
      <c r="M4" s="157"/>
    </row>
    <row r="5" spans="2:23" ht="15" customHeight="1" x14ac:dyDescent="0.25">
      <c r="B5" s="8" t="s">
        <v>28</v>
      </c>
      <c r="C5" s="148" t="s">
        <v>8</v>
      </c>
      <c r="D5" s="149"/>
      <c r="E5" s="7"/>
      <c r="F5" s="40"/>
      <c r="G5" s="40"/>
      <c r="I5" s="150" t="str">
        <f>IF(ISBLANK('Pink Ball'!C4),"",'Pink Ball'!C4)</f>
        <v>Steve</v>
      </c>
      <c r="J5" s="158"/>
      <c r="K5" s="158"/>
      <c r="L5" s="158"/>
      <c r="M5" s="151"/>
    </row>
    <row r="6" spans="2:23" ht="15" customHeight="1" x14ac:dyDescent="0.25">
      <c r="B6" s="9" t="s">
        <v>29</v>
      </c>
      <c r="C6" s="150" t="s">
        <v>108</v>
      </c>
      <c r="D6" s="151"/>
      <c r="E6" s="7"/>
      <c r="F6" s="40"/>
      <c r="G6" s="40"/>
      <c r="I6" s="159"/>
      <c r="J6" s="159"/>
      <c r="K6" s="159"/>
    </row>
    <row r="7" spans="2:23" ht="15" x14ac:dyDescent="0.25">
      <c r="E7" s="5"/>
    </row>
    <row r="8" spans="2:23" ht="15" x14ac:dyDescent="0.25">
      <c r="B8" s="140" t="s">
        <v>23</v>
      </c>
      <c r="C8" s="155" t="s">
        <v>24</v>
      </c>
      <c r="D8" s="156"/>
      <c r="E8" s="156"/>
      <c r="F8" s="156"/>
      <c r="G8" s="156"/>
      <c r="H8" s="156"/>
      <c r="I8" s="156"/>
      <c r="J8" s="156"/>
      <c r="K8" s="156"/>
      <c r="L8" s="157"/>
      <c r="M8" s="155" t="s">
        <v>25</v>
      </c>
      <c r="N8" s="156"/>
      <c r="O8" s="156"/>
      <c r="P8" s="156"/>
      <c r="Q8" s="156"/>
      <c r="R8" s="156"/>
      <c r="S8" s="156"/>
      <c r="T8" s="156"/>
      <c r="U8" s="156"/>
      <c r="V8" s="157"/>
      <c r="W8" s="160" t="s">
        <v>60</v>
      </c>
    </row>
    <row r="9" spans="2:23" ht="15" customHeight="1" x14ac:dyDescent="0.25">
      <c r="B9" s="141"/>
      <c r="C9" s="146" t="str">
        <f>IF(ISBLANK($C$5),"",$C$5&amp;"'s Score")</f>
        <v>Steve's Score</v>
      </c>
      <c r="D9" s="152"/>
      <c r="E9" s="146" t="str">
        <f>IF(ISBLANK($C$6),"",$C$6&amp;"'s Score")</f>
        <v>Jeff's Score</v>
      </c>
      <c r="F9" s="152"/>
      <c r="G9" s="146" t="s">
        <v>30</v>
      </c>
      <c r="H9" s="147"/>
      <c r="I9" s="147"/>
      <c r="J9" s="147"/>
      <c r="K9" s="153"/>
      <c r="L9" s="153"/>
      <c r="M9" s="146" t="str">
        <f>IF(ISBLANK($C$5),"",$C$5&amp;"'s Score")</f>
        <v>Steve's Score</v>
      </c>
      <c r="N9" s="152"/>
      <c r="O9" s="146" t="str">
        <f>IF(ISBLANK($C$6),"",$C$6&amp;"'s Score")</f>
        <v>Jeff's Score</v>
      </c>
      <c r="P9" s="152"/>
      <c r="Q9" s="146" t="s">
        <v>30</v>
      </c>
      <c r="R9" s="147"/>
      <c r="S9" s="147"/>
      <c r="T9" s="147"/>
      <c r="U9" s="153"/>
      <c r="V9" s="153"/>
      <c r="W9" s="160"/>
    </row>
    <row r="10" spans="2:23" ht="15" x14ac:dyDescent="0.25">
      <c r="B10" s="142"/>
      <c r="C10" s="10" t="s">
        <v>41</v>
      </c>
      <c r="D10" s="10" t="s">
        <v>40</v>
      </c>
      <c r="E10" s="10" t="s">
        <v>41</v>
      </c>
      <c r="F10" s="10" t="s">
        <v>40</v>
      </c>
      <c r="G10" s="11" t="s">
        <v>43</v>
      </c>
      <c r="H10" s="12" t="s">
        <v>46</v>
      </c>
      <c r="I10" s="13" t="s">
        <v>42</v>
      </c>
      <c r="J10" s="12" t="s">
        <v>47</v>
      </c>
      <c r="K10" s="154"/>
      <c r="L10" s="154"/>
      <c r="M10" s="10" t="s">
        <v>41</v>
      </c>
      <c r="N10" s="10" t="s">
        <v>40</v>
      </c>
      <c r="O10" s="10" t="s">
        <v>41</v>
      </c>
      <c r="P10" s="10" t="s">
        <v>40</v>
      </c>
      <c r="Q10" s="11" t="s">
        <v>43</v>
      </c>
      <c r="R10" s="12" t="s">
        <v>46</v>
      </c>
      <c r="S10" s="13" t="s">
        <v>42</v>
      </c>
      <c r="T10" s="12" t="s">
        <v>47</v>
      </c>
      <c r="U10" s="154"/>
      <c r="V10" s="154"/>
      <c r="W10" s="160"/>
    </row>
    <row r="11" spans="2:23" ht="15" x14ac:dyDescent="0.25">
      <c r="B11" s="14">
        <v>1</v>
      </c>
      <c r="C11" s="15">
        <f ca="1">IFERROR(INDIRECT("'"&amp;$C$5&amp;"'!G"&amp;($B11+10)),"")</f>
        <v>0</v>
      </c>
      <c r="D11" s="15">
        <f ca="1">IFERROR(INDIRECT("'"&amp;$C$5&amp;"'!H"&amp;($B11+10)),"")</f>
        <v>-1</v>
      </c>
      <c r="E11" s="15">
        <f ca="1">IFERROR(INDIRECT("'"&amp;$C$6&amp;"'!G"&amp;($B11+10)),"")</f>
        <v>2</v>
      </c>
      <c r="F11" s="15">
        <f ca="1">IFERROR(INDIRECT("'"&amp;$C$6&amp;"'!H"&amp;($B11+10)),"")</f>
        <v>2</v>
      </c>
      <c r="G11" s="16">
        <f ca="1">IFERROR((IF(C11=E11,C11,IF(C11&gt;E11,C11,E11))),"")</f>
        <v>2</v>
      </c>
      <c r="H11" s="16">
        <f ca="1">IFERROR((IF(D11=F11,D11,IF(D11&gt;F11,D11,F11))),"")</f>
        <v>2</v>
      </c>
      <c r="I11" s="16">
        <f ca="1">E11+C11</f>
        <v>2</v>
      </c>
      <c r="J11" s="16">
        <f ca="1">F11+D11</f>
        <v>1</v>
      </c>
      <c r="K11" s="15"/>
      <c r="L11" s="15"/>
      <c r="M11" s="15">
        <f ca="1">IFERROR(INDIRECT("'"&amp;$C$5&amp;"'!Q"&amp;($B11+10)),"")</f>
        <v>0</v>
      </c>
      <c r="N11" s="15">
        <f ca="1">IFERROR(INDIRECT("'"&amp;$C$5&amp;"'!R"&amp;($B11+10)),"")</f>
        <v>-1</v>
      </c>
      <c r="O11" s="15">
        <f ca="1">IFERROR(INDIRECT("'"&amp;$C$6&amp;"'!Q"&amp;($B11+10)),"")</f>
        <v>0</v>
      </c>
      <c r="P11" s="15">
        <f ca="1">IFERROR(INDIRECT("'"&amp;$C$6&amp;"'!R"&amp;($B11+10)),"")</f>
        <v>0</v>
      </c>
      <c r="Q11" s="16">
        <f ca="1">IFERROR((IF(M11=O11,M11,IF(M11&gt;O11,M11,O11))),"")</f>
        <v>0</v>
      </c>
      <c r="R11" s="16">
        <f ca="1">IFERROR((IF(N11=P11,N11,IF(N11&gt;P11,N11,P11))),"")</f>
        <v>0</v>
      </c>
      <c r="S11" s="16">
        <f ca="1">O11+M11</f>
        <v>0</v>
      </c>
      <c r="T11" s="16">
        <f ca="1">P11+N11</f>
        <v>-1</v>
      </c>
      <c r="U11" s="15"/>
      <c r="V11" s="15"/>
      <c r="W11" s="15">
        <f ca="1">IF(OR($I$5="",ISBLANK($I$5)),"",IF($I$5=$C$5,C11,E11))</f>
        <v>0</v>
      </c>
    </row>
    <row r="12" spans="2:23" ht="15" customHeight="1" x14ac:dyDescent="0.25">
      <c r="B12" s="14">
        <v>2</v>
      </c>
      <c r="C12" s="15">
        <f t="shared" ref="C12:C28" ca="1" si="0">IFERROR(INDIRECT("'"&amp;$C$5&amp;"'!G"&amp;($B12+10)),"")</f>
        <v>2</v>
      </c>
      <c r="D12" s="15">
        <f t="shared" ref="D12:D28" ca="1" si="1">IFERROR(INDIRECT("'"&amp;$C$5&amp;"'!H"&amp;($B12+10)),"")</f>
        <v>2</v>
      </c>
      <c r="E12" s="15">
        <f t="shared" ref="E12:E28" ca="1" si="2">IFERROR(INDIRECT("'"&amp;$C$6&amp;"'!G"&amp;($B12+10)),"")</f>
        <v>0</v>
      </c>
      <c r="F12" s="15">
        <f t="shared" ref="F12:F28" ca="1" si="3">IFERROR(INDIRECT("'"&amp;$C$6&amp;"'!H"&amp;($B12+10)),"")</f>
        <v>-3</v>
      </c>
      <c r="G12" s="16">
        <f t="shared" ref="G12:G28" ca="1" si="4">IFERROR((IF(C12=E12,C12,IF(C12&gt;E12,C12,E12))),"")</f>
        <v>2</v>
      </c>
      <c r="H12" s="16">
        <f t="shared" ref="H12:H28" ca="1" si="5">IFERROR((IF(D12=F12,D12,IF(D12&gt;F12,D12,F12))),"")</f>
        <v>2</v>
      </c>
      <c r="I12" s="15">
        <f t="shared" ref="I12:I28" ca="1" si="6">E12+C12</f>
        <v>2</v>
      </c>
      <c r="J12" s="16">
        <f t="shared" ref="J12:J28" ca="1" si="7">F12+D12</f>
        <v>-1</v>
      </c>
      <c r="K12" s="15"/>
      <c r="L12" s="15"/>
      <c r="M12" s="15">
        <f t="shared" ref="M12:M28" ca="1" si="8">IFERROR(INDIRECT("'"&amp;$C$5&amp;"'!Q"&amp;($B12+10)),"")</f>
        <v>1</v>
      </c>
      <c r="N12" s="15">
        <f t="shared" ref="N12:N28" ca="1" si="9">IFERROR(INDIRECT("'"&amp;$C$5&amp;"'!R"&amp;($B12+10)),"")</f>
        <v>1</v>
      </c>
      <c r="O12" s="15">
        <f t="shared" ref="O12:O28" ca="1" si="10">IFERROR(INDIRECT("'"&amp;$C$6&amp;"'!Q"&amp;($B12+10)),"")</f>
        <v>1</v>
      </c>
      <c r="P12" s="15">
        <f t="shared" ref="P12:P28" ca="1" si="11">IFERROR(INDIRECT("'"&amp;$C$6&amp;"'!R"&amp;($B12+10)),"")</f>
        <v>1</v>
      </c>
      <c r="Q12" s="16">
        <f t="shared" ref="Q12:Q28" ca="1" si="12">IFERROR((IF(M12=O12,M12,IF(M12&gt;O12,M12,O12))),"")</f>
        <v>1</v>
      </c>
      <c r="R12" s="16">
        <f t="shared" ref="R12:R28" ca="1" si="13">IFERROR((IF(N12=P12,N12,IF(N12&gt;P12,N12,P12))),"")</f>
        <v>1</v>
      </c>
      <c r="S12" s="16">
        <f t="shared" ref="S12:S28" ca="1" si="14">O12+M12</f>
        <v>2</v>
      </c>
      <c r="T12" s="16">
        <f t="shared" ref="T12:T28" ca="1" si="15">P12+N12</f>
        <v>2</v>
      </c>
      <c r="U12" s="15"/>
      <c r="V12" s="15"/>
      <c r="W12" s="15">
        <f ca="1">IF(OR($I$5="",ISBLANK($I$5)),"",IF($I$5=$C$5,E12,C12))</f>
        <v>0</v>
      </c>
    </row>
    <row r="13" spans="2:23" ht="15" customHeight="1" x14ac:dyDescent="0.25">
      <c r="B13" s="14">
        <v>3</v>
      </c>
      <c r="C13" s="15">
        <f t="shared" ca="1" si="0"/>
        <v>3</v>
      </c>
      <c r="D13" s="15">
        <f t="shared" ca="1" si="1"/>
        <v>3</v>
      </c>
      <c r="E13" s="15">
        <f t="shared" ca="1" si="2"/>
        <v>2</v>
      </c>
      <c r="F13" s="15">
        <f t="shared" ca="1" si="3"/>
        <v>2</v>
      </c>
      <c r="G13" s="16">
        <f t="shared" ca="1" si="4"/>
        <v>3</v>
      </c>
      <c r="H13" s="16">
        <f t="shared" ca="1" si="5"/>
        <v>3</v>
      </c>
      <c r="I13" s="15">
        <f t="shared" ca="1" si="6"/>
        <v>5</v>
      </c>
      <c r="J13" s="16">
        <f t="shared" ca="1" si="7"/>
        <v>5</v>
      </c>
      <c r="K13" s="15"/>
      <c r="L13" s="15"/>
      <c r="M13" s="15">
        <f t="shared" ca="1" si="8"/>
        <v>3</v>
      </c>
      <c r="N13" s="15">
        <f t="shared" ca="1" si="9"/>
        <v>3</v>
      </c>
      <c r="O13" s="15">
        <f t="shared" ca="1" si="10"/>
        <v>1</v>
      </c>
      <c r="P13" s="15">
        <f t="shared" ca="1" si="11"/>
        <v>1</v>
      </c>
      <c r="Q13" s="16">
        <f t="shared" ca="1" si="12"/>
        <v>3</v>
      </c>
      <c r="R13" s="16">
        <f t="shared" ca="1" si="13"/>
        <v>3</v>
      </c>
      <c r="S13" s="16">
        <f t="shared" ca="1" si="14"/>
        <v>4</v>
      </c>
      <c r="T13" s="16">
        <f t="shared" ca="1" si="15"/>
        <v>4</v>
      </c>
      <c r="U13" s="15"/>
      <c r="V13" s="15"/>
      <c r="W13" s="15">
        <f ca="1">IF(OR($I$5="",ISBLANK($I$5)),"",IF($I$5=$C$5,C13,E13))</f>
        <v>3</v>
      </c>
    </row>
    <row r="14" spans="2:23" ht="15" customHeight="1" x14ac:dyDescent="0.25">
      <c r="B14" s="14">
        <v>4</v>
      </c>
      <c r="C14" s="15">
        <f t="shared" ca="1" si="0"/>
        <v>0</v>
      </c>
      <c r="D14" s="15">
        <f t="shared" ca="1" si="1"/>
        <v>0</v>
      </c>
      <c r="E14" s="15">
        <f t="shared" ca="1" si="2"/>
        <v>0</v>
      </c>
      <c r="F14" s="15">
        <f t="shared" ca="1" si="3"/>
        <v>0</v>
      </c>
      <c r="G14" s="16">
        <f t="shared" ca="1" si="4"/>
        <v>0</v>
      </c>
      <c r="H14" s="16">
        <f t="shared" ca="1" si="5"/>
        <v>0</v>
      </c>
      <c r="I14" s="15">
        <f t="shared" ca="1" si="6"/>
        <v>0</v>
      </c>
      <c r="J14" s="16">
        <f t="shared" ca="1" si="7"/>
        <v>0</v>
      </c>
      <c r="K14" s="15"/>
      <c r="L14" s="15"/>
      <c r="M14" s="15">
        <f t="shared" ca="1" si="8"/>
        <v>1</v>
      </c>
      <c r="N14" s="15">
        <f t="shared" ca="1" si="9"/>
        <v>1</v>
      </c>
      <c r="O14" s="15">
        <f t="shared" ca="1" si="10"/>
        <v>1</v>
      </c>
      <c r="P14" s="15">
        <f t="shared" ca="1" si="11"/>
        <v>1</v>
      </c>
      <c r="Q14" s="16">
        <f t="shared" ca="1" si="12"/>
        <v>1</v>
      </c>
      <c r="R14" s="16">
        <f t="shared" ca="1" si="13"/>
        <v>1</v>
      </c>
      <c r="S14" s="16">
        <f t="shared" ca="1" si="14"/>
        <v>2</v>
      </c>
      <c r="T14" s="16">
        <f t="shared" ca="1" si="15"/>
        <v>2</v>
      </c>
      <c r="U14" s="15"/>
      <c r="V14" s="15"/>
      <c r="W14" s="15">
        <f ca="1">IF(OR($I$5="",ISBLANK($I$5)),"",IF($I$5=$C$5,E14,C14))</f>
        <v>0</v>
      </c>
    </row>
    <row r="15" spans="2:23" ht="15" customHeight="1" x14ac:dyDescent="0.25">
      <c r="B15" s="14">
        <v>5</v>
      </c>
      <c r="C15" s="15">
        <f t="shared" ca="1" si="0"/>
        <v>1</v>
      </c>
      <c r="D15" s="15">
        <f t="shared" ca="1" si="1"/>
        <v>1</v>
      </c>
      <c r="E15" s="15">
        <f t="shared" ca="1" si="2"/>
        <v>2</v>
      </c>
      <c r="F15" s="15">
        <f t="shared" ca="1" si="3"/>
        <v>2</v>
      </c>
      <c r="G15" s="16">
        <f t="shared" ca="1" si="4"/>
        <v>2</v>
      </c>
      <c r="H15" s="16">
        <f t="shared" ca="1" si="5"/>
        <v>2</v>
      </c>
      <c r="I15" s="15">
        <f t="shared" ca="1" si="6"/>
        <v>3</v>
      </c>
      <c r="J15" s="16">
        <f t="shared" ca="1" si="7"/>
        <v>3</v>
      </c>
      <c r="K15" s="15"/>
      <c r="L15" s="15"/>
      <c r="M15" s="15">
        <f t="shared" ca="1" si="8"/>
        <v>0</v>
      </c>
      <c r="N15" s="15">
        <f t="shared" ca="1" si="9"/>
        <v>-4</v>
      </c>
      <c r="O15" s="15">
        <f t="shared" ca="1" si="10"/>
        <v>2</v>
      </c>
      <c r="P15" s="15">
        <f t="shared" ca="1" si="11"/>
        <v>2</v>
      </c>
      <c r="Q15" s="16">
        <f t="shared" ca="1" si="12"/>
        <v>2</v>
      </c>
      <c r="R15" s="16">
        <f t="shared" ca="1" si="13"/>
        <v>2</v>
      </c>
      <c r="S15" s="16">
        <f t="shared" ca="1" si="14"/>
        <v>2</v>
      </c>
      <c r="T15" s="16">
        <f t="shared" ca="1" si="15"/>
        <v>-2</v>
      </c>
      <c r="U15" s="15"/>
      <c r="V15" s="15"/>
      <c r="W15" s="15">
        <f ca="1">IF(OR($I$5="",ISBLANK($I$5)),"",IF($I$5=$C$5,C15,E15))</f>
        <v>1</v>
      </c>
    </row>
    <row r="16" spans="2:23" ht="15" customHeight="1" x14ac:dyDescent="0.25">
      <c r="B16" s="14">
        <v>6</v>
      </c>
      <c r="C16" s="15">
        <f t="shared" ca="1" si="0"/>
        <v>2</v>
      </c>
      <c r="D16" s="15">
        <f t="shared" ca="1" si="1"/>
        <v>2</v>
      </c>
      <c r="E16" s="15">
        <f t="shared" ca="1" si="2"/>
        <v>1</v>
      </c>
      <c r="F16" s="15">
        <f t="shared" ca="1" si="3"/>
        <v>1</v>
      </c>
      <c r="G16" s="16">
        <f t="shared" ca="1" si="4"/>
        <v>2</v>
      </c>
      <c r="H16" s="16">
        <f t="shared" ca="1" si="5"/>
        <v>2</v>
      </c>
      <c r="I16" s="15">
        <f t="shared" ca="1" si="6"/>
        <v>3</v>
      </c>
      <c r="J16" s="16">
        <f t="shared" ca="1" si="7"/>
        <v>3</v>
      </c>
      <c r="K16" s="15"/>
      <c r="L16" s="15"/>
      <c r="M16" s="15">
        <f t="shared" ca="1" si="8"/>
        <v>3</v>
      </c>
      <c r="N16" s="15">
        <f t="shared" ca="1" si="9"/>
        <v>3</v>
      </c>
      <c r="O16" s="15">
        <f t="shared" ca="1" si="10"/>
        <v>2</v>
      </c>
      <c r="P16" s="15">
        <f t="shared" ca="1" si="11"/>
        <v>2</v>
      </c>
      <c r="Q16" s="16">
        <f t="shared" ca="1" si="12"/>
        <v>3</v>
      </c>
      <c r="R16" s="16">
        <f t="shared" ca="1" si="13"/>
        <v>3</v>
      </c>
      <c r="S16" s="16">
        <f t="shared" ca="1" si="14"/>
        <v>5</v>
      </c>
      <c r="T16" s="16">
        <f t="shared" ca="1" si="15"/>
        <v>5</v>
      </c>
      <c r="U16" s="15"/>
      <c r="V16" s="15"/>
      <c r="W16" s="15">
        <f ca="1">IF(OR($I$5="",ISBLANK($I$5)),"",IF($I$5=$C$5,E16,C16))</f>
        <v>1</v>
      </c>
    </row>
    <row r="17" spans="2:23" ht="15" customHeight="1" x14ac:dyDescent="0.25">
      <c r="B17" s="14">
        <v>7</v>
      </c>
      <c r="C17" s="15">
        <f t="shared" ca="1" si="0"/>
        <v>1</v>
      </c>
      <c r="D17" s="15">
        <f t="shared" ca="1" si="1"/>
        <v>1</v>
      </c>
      <c r="E17" s="15">
        <f t="shared" ca="1" si="2"/>
        <v>2</v>
      </c>
      <c r="F17" s="15">
        <f t="shared" ca="1" si="3"/>
        <v>2</v>
      </c>
      <c r="G17" s="16">
        <f t="shared" ca="1" si="4"/>
        <v>2</v>
      </c>
      <c r="H17" s="16">
        <f t="shared" ca="1" si="5"/>
        <v>2</v>
      </c>
      <c r="I17" s="15">
        <f t="shared" ca="1" si="6"/>
        <v>3</v>
      </c>
      <c r="J17" s="16">
        <f t="shared" ca="1" si="7"/>
        <v>3</v>
      </c>
      <c r="K17" s="15"/>
      <c r="L17" s="15"/>
      <c r="M17" s="15">
        <f t="shared" ca="1" si="8"/>
        <v>0</v>
      </c>
      <c r="N17" s="15">
        <f t="shared" ca="1" si="9"/>
        <v>-4</v>
      </c>
      <c r="O17" s="15">
        <f t="shared" ca="1" si="10"/>
        <v>3</v>
      </c>
      <c r="P17" s="15">
        <f t="shared" ca="1" si="11"/>
        <v>3</v>
      </c>
      <c r="Q17" s="16">
        <f t="shared" ca="1" si="12"/>
        <v>3</v>
      </c>
      <c r="R17" s="16">
        <f t="shared" ca="1" si="13"/>
        <v>3</v>
      </c>
      <c r="S17" s="16">
        <f t="shared" ca="1" si="14"/>
        <v>3</v>
      </c>
      <c r="T17" s="16">
        <f t="shared" ca="1" si="15"/>
        <v>-1</v>
      </c>
      <c r="U17" s="15"/>
      <c r="V17" s="15"/>
      <c r="W17" s="15">
        <f ca="1">IF(OR($I$5="",ISBLANK($I$5)),"",IF($I$5=$C$5,C17,E17))</f>
        <v>1</v>
      </c>
    </row>
    <row r="18" spans="2:23" ht="15" customHeight="1" x14ac:dyDescent="0.25">
      <c r="B18" s="14">
        <v>8</v>
      </c>
      <c r="C18" s="15">
        <f t="shared" ca="1" si="0"/>
        <v>2</v>
      </c>
      <c r="D18" s="15">
        <f t="shared" ca="1" si="1"/>
        <v>2</v>
      </c>
      <c r="E18" s="15">
        <f t="shared" ca="1" si="2"/>
        <v>1</v>
      </c>
      <c r="F18" s="15">
        <f t="shared" ca="1" si="3"/>
        <v>1</v>
      </c>
      <c r="G18" s="16">
        <f t="shared" ca="1" si="4"/>
        <v>2</v>
      </c>
      <c r="H18" s="16">
        <f t="shared" ca="1" si="5"/>
        <v>2</v>
      </c>
      <c r="I18" s="15">
        <f t="shared" ca="1" si="6"/>
        <v>3</v>
      </c>
      <c r="J18" s="16">
        <f t="shared" ca="1" si="7"/>
        <v>3</v>
      </c>
      <c r="K18" s="15"/>
      <c r="L18" s="15"/>
      <c r="M18" s="15">
        <f t="shared" ca="1" si="8"/>
        <v>2</v>
      </c>
      <c r="N18" s="15">
        <f t="shared" ca="1" si="9"/>
        <v>2</v>
      </c>
      <c r="O18" s="15">
        <f t="shared" ca="1" si="10"/>
        <v>2</v>
      </c>
      <c r="P18" s="15">
        <f t="shared" ca="1" si="11"/>
        <v>2</v>
      </c>
      <c r="Q18" s="16">
        <f t="shared" ca="1" si="12"/>
        <v>2</v>
      </c>
      <c r="R18" s="16">
        <f t="shared" ca="1" si="13"/>
        <v>2</v>
      </c>
      <c r="S18" s="16">
        <f t="shared" ca="1" si="14"/>
        <v>4</v>
      </c>
      <c r="T18" s="16">
        <f t="shared" ca="1" si="15"/>
        <v>4</v>
      </c>
      <c r="U18" s="15"/>
      <c r="V18" s="15"/>
      <c r="W18" s="15">
        <f ca="1">IF(OR($I$5="",ISBLANK($I$5)),"",IF($I$5=$C$5,E18,C18))</f>
        <v>1</v>
      </c>
    </row>
    <row r="19" spans="2:23" ht="15" customHeight="1" x14ac:dyDescent="0.25">
      <c r="B19" s="14">
        <v>9</v>
      </c>
      <c r="C19" s="15">
        <f t="shared" ca="1" si="0"/>
        <v>4</v>
      </c>
      <c r="D19" s="15">
        <f t="shared" ca="1" si="1"/>
        <v>4</v>
      </c>
      <c r="E19" s="15">
        <f t="shared" ca="1" si="2"/>
        <v>0</v>
      </c>
      <c r="F19" s="15">
        <f t="shared" ca="1" si="3"/>
        <v>0</v>
      </c>
      <c r="G19" s="16">
        <f t="shared" ca="1" si="4"/>
        <v>4</v>
      </c>
      <c r="H19" s="16">
        <f t="shared" ca="1" si="5"/>
        <v>4</v>
      </c>
      <c r="I19" s="15">
        <f t="shared" ca="1" si="6"/>
        <v>4</v>
      </c>
      <c r="J19" s="16">
        <f t="shared" ca="1" si="7"/>
        <v>4</v>
      </c>
      <c r="K19" s="15"/>
      <c r="L19" s="15"/>
      <c r="M19" s="15">
        <f t="shared" ca="1" si="8"/>
        <v>3</v>
      </c>
      <c r="N19" s="15">
        <f t="shared" ca="1" si="9"/>
        <v>3</v>
      </c>
      <c r="O19" s="15">
        <f t="shared" ca="1" si="10"/>
        <v>1</v>
      </c>
      <c r="P19" s="15">
        <f t="shared" ca="1" si="11"/>
        <v>1</v>
      </c>
      <c r="Q19" s="16">
        <f t="shared" ca="1" si="12"/>
        <v>3</v>
      </c>
      <c r="R19" s="16">
        <f t="shared" ca="1" si="13"/>
        <v>3</v>
      </c>
      <c r="S19" s="16">
        <f t="shared" ca="1" si="14"/>
        <v>4</v>
      </c>
      <c r="T19" s="16">
        <f t="shared" ca="1" si="15"/>
        <v>4</v>
      </c>
      <c r="U19" s="15"/>
      <c r="V19" s="15"/>
      <c r="W19" s="15">
        <f ca="1">IF(OR($I$5="",ISBLANK($I$5)),"",IF($I$5=$C$5,C19,E19))</f>
        <v>4</v>
      </c>
    </row>
    <row r="20" spans="2:23" ht="15" customHeight="1" x14ac:dyDescent="0.25">
      <c r="B20" s="14">
        <v>10</v>
      </c>
      <c r="C20" s="15">
        <f t="shared" ca="1" si="0"/>
        <v>1</v>
      </c>
      <c r="D20" s="15">
        <f t="shared" ca="1" si="1"/>
        <v>1</v>
      </c>
      <c r="E20" s="15">
        <f t="shared" ca="1" si="2"/>
        <v>1</v>
      </c>
      <c r="F20" s="15">
        <f t="shared" ca="1" si="3"/>
        <v>1</v>
      </c>
      <c r="G20" s="16">
        <f t="shared" ca="1" si="4"/>
        <v>1</v>
      </c>
      <c r="H20" s="16">
        <f t="shared" ca="1" si="5"/>
        <v>1</v>
      </c>
      <c r="I20" s="15">
        <f t="shared" ca="1" si="6"/>
        <v>2</v>
      </c>
      <c r="J20" s="16">
        <f t="shared" ca="1" si="7"/>
        <v>2</v>
      </c>
      <c r="K20" s="15"/>
      <c r="L20" s="15"/>
      <c r="M20" s="15">
        <f t="shared" ca="1" si="8"/>
        <v>1</v>
      </c>
      <c r="N20" s="15">
        <f t="shared" ca="1" si="9"/>
        <v>1</v>
      </c>
      <c r="O20" s="15">
        <f t="shared" ca="1" si="10"/>
        <v>2</v>
      </c>
      <c r="P20" s="15">
        <f t="shared" ca="1" si="11"/>
        <v>2</v>
      </c>
      <c r="Q20" s="16">
        <f t="shared" ca="1" si="12"/>
        <v>2</v>
      </c>
      <c r="R20" s="16">
        <f t="shared" ca="1" si="13"/>
        <v>2</v>
      </c>
      <c r="S20" s="16">
        <f t="shared" ca="1" si="14"/>
        <v>3</v>
      </c>
      <c r="T20" s="16">
        <f t="shared" ca="1" si="15"/>
        <v>3</v>
      </c>
      <c r="U20" s="15"/>
      <c r="V20" s="15"/>
      <c r="W20" s="15">
        <f ca="1">IF(OR($I$5="",ISBLANK($I$5)),"",IF($I$5=$C$5,E20,C20))</f>
        <v>1</v>
      </c>
    </row>
    <row r="21" spans="2:23" ht="15" customHeight="1" x14ac:dyDescent="0.25">
      <c r="B21" s="14">
        <v>11</v>
      </c>
      <c r="C21" s="15">
        <f t="shared" ca="1" si="0"/>
        <v>2</v>
      </c>
      <c r="D21" s="15">
        <f t="shared" ca="1" si="1"/>
        <v>2</v>
      </c>
      <c r="E21" s="15">
        <f t="shared" ca="1" si="2"/>
        <v>0</v>
      </c>
      <c r="F21" s="15">
        <f t="shared" ca="1" si="3"/>
        <v>-4</v>
      </c>
      <c r="G21" s="16">
        <f t="shared" ca="1" si="4"/>
        <v>2</v>
      </c>
      <c r="H21" s="16">
        <f t="shared" ca="1" si="5"/>
        <v>2</v>
      </c>
      <c r="I21" s="15">
        <f t="shared" ca="1" si="6"/>
        <v>2</v>
      </c>
      <c r="J21" s="16">
        <f t="shared" ca="1" si="7"/>
        <v>-2</v>
      </c>
      <c r="K21" s="15"/>
      <c r="L21" s="15"/>
      <c r="M21" s="15">
        <f t="shared" ca="1" si="8"/>
        <v>2</v>
      </c>
      <c r="N21" s="15">
        <f t="shared" ca="1" si="9"/>
        <v>2</v>
      </c>
      <c r="O21" s="15">
        <f t="shared" ca="1" si="10"/>
        <v>2</v>
      </c>
      <c r="P21" s="15">
        <f t="shared" ca="1" si="11"/>
        <v>2</v>
      </c>
      <c r="Q21" s="16">
        <f t="shared" ca="1" si="12"/>
        <v>2</v>
      </c>
      <c r="R21" s="16">
        <f t="shared" ca="1" si="13"/>
        <v>2</v>
      </c>
      <c r="S21" s="16">
        <f t="shared" ca="1" si="14"/>
        <v>4</v>
      </c>
      <c r="T21" s="16">
        <f t="shared" ca="1" si="15"/>
        <v>4</v>
      </c>
      <c r="U21" s="15"/>
      <c r="V21" s="15"/>
      <c r="W21" s="15">
        <f ca="1">IF(OR($I$5="",ISBLANK($I$5)),"",IF($I$5=$C$5,C21,E21))</f>
        <v>2</v>
      </c>
    </row>
    <row r="22" spans="2:23" ht="15" customHeight="1" x14ac:dyDescent="0.25">
      <c r="B22" s="14">
        <v>12</v>
      </c>
      <c r="C22" s="15">
        <f t="shared" ca="1" si="0"/>
        <v>2</v>
      </c>
      <c r="D22" s="15">
        <f t="shared" ca="1" si="1"/>
        <v>2</v>
      </c>
      <c r="E22" s="15">
        <f t="shared" ca="1" si="2"/>
        <v>1</v>
      </c>
      <c r="F22" s="15">
        <f t="shared" ca="1" si="3"/>
        <v>1</v>
      </c>
      <c r="G22" s="16">
        <f t="shared" ca="1" si="4"/>
        <v>2</v>
      </c>
      <c r="H22" s="16">
        <f t="shared" ca="1" si="5"/>
        <v>2</v>
      </c>
      <c r="I22" s="15">
        <f t="shared" ca="1" si="6"/>
        <v>3</v>
      </c>
      <c r="J22" s="16">
        <f t="shared" ca="1" si="7"/>
        <v>3</v>
      </c>
      <c r="K22" s="15"/>
      <c r="L22" s="15"/>
      <c r="M22" s="15">
        <f t="shared" ca="1" si="8"/>
        <v>2</v>
      </c>
      <c r="N22" s="15">
        <f t="shared" ca="1" si="9"/>
        <v>2</v>
      </c>
      <c r="O22" s="15">
        <f t="shared" ca="1" si="10"/>
        <v>1</v>
      </c>
      <c r="P22" s="15">
        <f t="shared" ca="1" si="11"/>
        <v>1</v>
      </c>
      <c r="Q22" s="16">
        <f t="shared" ca="1" si="12"/>
        <v>2</v>
      </c>
      <c r="R22" s="16">
        <f t="shared" ca="1" si="13"/>
        <v>2</v>
      </c>
      <c r="S22" s="16">
        <f t="shared" ca="1" si="14"/>
        <v>3</v>
      </c>
      <c r="T22" s="16">
        <f t="shared" ca="1" si="15"/>
        <v>3</v>
      </c>
      <c r="U22" s="15"/>
      <c r="V22" s="15"/>
      <c r="W22" s="15">
        <f ca="1">IF(OR($I$5="",ISBLANK($I$5)),"",IF($I$5=$C$5,E22,C22))</f>
        <v>1</v>
      </c>
    </row>
    <row r="23" spans="2:23" ht="15" customHeight="1" x14ac:dyDescent="0.25">
      <c r="B23" s="14">
        <v>13</v>
      </c>
      <c r="C23" s="15">
        <f t="shared" ca="1" si="0"/>
        <v>4</v>
      </c>
      <c r="D23" s="15">
        <f t="shared" ca="1" si="1"/>
        <v>4</v>
      </c>
      <c r="E23" s="15">
        <f t="shared" ca="1" si="2"/>
        <v>3</v>
      </c>
      <c r="F23" s="15">
        <f t="shared" ca="1" si="3"/>
        <v>3</v>
      </c>
      <c r="G23" s="16">
        <f t="shared" ca="1" si="4"/>
        <v>4</v>
      </c>
      <c r="H23" s="16">
        <f t="shared" ca="1" si="5"/>
        <v>4</v>
      </c>
      <c r="I23" s="15">
        <f t="shared" ca="1" si="6"/>
        <v>7</v>
      </c>
      <c r="J23" s="16">
        <f t="shared" ca="1" si="7"/>
        <v>7</v>
      </c>
      <c r="K23" s="15"/>
      <c r="L23" s="15"/>
      <c r="M23" s="15">
        <f t="shared" ca="1" si="8"/>
        <v>0</v>
      </c>
      <c r="N23" s="15">
        <f t="shared" ca="1" si="9"/>
        <v>-4</v>
      </c>
      <c r="O23" s="15">
        <f t="shared" ca="1" si="10"/>
        <v>3</v>
      </c>
      <c r="P23" s="15">
        <f t="shared" ca="1" si="11"/>
        <v>3</v>
      </c>
      <c r="Q23" s="16">
        <f t="shared" ca="1" si="12"/>
        <v>3</v>
      </c>
      <c r="R23" s="16">
        <f t="shared" ca="1" si="13"/>
        <v>3</v>
      </c>
      <c r="S23" s="16">
        <f t="shared" ca="1" si="14"/>
        <v>3</v>
      </c>
      <c r="T23" s="16">
        <f t="shared" ca="1" si="15"/>
        <v>-1</v>
      </c>
      <c r="U23" s="15"/>
      <c r="V23" s="15"/>
      <c r="W23" s="15">
        <f ca="1">IF(OR($I$5="",ISBLANK($I$5)),"",IF($I$5=$C$5,C23,E23))</f>
        <v>4</v>
      </c>
    </row>
    <row r="24" spans="2:23" ht="15" customHeight="1" x14ac:dyDescent="0.25">
      <c r="B24" s="14">
        <v>14</v>
      </c>
      <c r="C24" s="15">
        <f t="shared" ca="1" si="0"/>
        <v>4</v>
      </c>
      <c r="D24" s="15">
        <f t="shared" ca="1" si="1"/>
        <v>4</v>
      </c>
      <c r="E24" s="15">
        <f t="shared" ca="1" si="2"/>
        <v>0</v>
      </c>
      <c r="F24" s="15">
        <f t="shared" ca="1" si="3"/>
        <v>-1</v>
      </c>
      <c r="G24" s="16">
        <f t="shared" ca="1" si="4"/>
        <v>4</v>
      </c>
      <c r="H24" s="16">
        <f t="shared" ca="1" si="5"/>
        <v>4</v>
      </c>
      <c r="I24" s="15">
        <f t="shared" ca="1" si="6"/>
        <v>4</v>
      </c>
      <c r="J24" s="16">
        <f t="shared" ca="1" si="7"/>
        <v>3</v>
      </c>
      <c r="K24" s="15"/>
      <c r="L24" s="15"/>
      <c r="M24" s="15">
        <f t="shared" ca="1" si="8"/>
        <v>3</v>
      </c>
      <c r="N24" s="15">
        <f t="shared" ca="1" si="9"/>
        <v>3</v>
      </c>
      <c r="O24" s="15">
        <f t="shared" ca="1" si="10"/>
        <v>2</v>
      </c>
      <c r="P24" s="15">
        <f t="shared" ca="1" si="11"/>
        <v>2</v>
      </c>
      <c r="Q24" s="16">
        <f t="shared" ca="1" si="12"/>
        <v>3</v>
      </c>
      <c r="R24" s="16">
        <f t="shared" ca="1" si="13"/>
        <v>3</v>
      </c>
      <c r="S24" s="16">
        <f t="shared" ca="1" si="14"/>
        <v>5</v>
      </c>
      <c r="T24" s="16">
        <f t="shared" ca="1" si="15"/>
        <v>5</v>
      </c>
      <c r="U24" s="15"/>
      <c r="V24" s="15"/>
      <c r="W24" s="15">
        <f ca="1">IF(OR($I$5="",ISBLANK($I$5)),"",IF($I$5=$C$5,E24,C24))</f>
        <v>0</v>
      </c>
    </row>
    <row r="25" spans="2:23" ht="15" customHeight="1" x14ac:dyDescent="0.25">
      <c r="B25" s="14">
        <v>15</v>
      </c>
      <c r="C25" s="15">
        <f t="shared" ca="1" si="0"/>
        <v>1</v>
      </c>
      <c r="D25" s="15">
        <f t="shared" ca="1" si="1"/>
        <v>1</v>
      </c>
      <c r="E25" s="15">
        <f t="shared" ca="1" si="2"/>
        <v>3</v>
      </c>
      <c r="F25" s="15">
        <f t="shared" ca="1" si="3"/>
        <v>3</v>
      </c>
      <c r="G25" s="16">
        <f t="shared" ca="1" si="4"/>
        <v>3</v>
      </c>
      <c r="H25" s="16">
        <f t="shared" ca="1" si="5"/>
        <v>3</v>
      </c>
      <c r="I25" s="15">
        <f t="shared" ca="1" si="6"/>
        <v>4</v>
      </c>
      <c r="J25" s="16">
        <f t="shared" ca="1" si="7"/>
        <v>4</v>
      </c>
      <c r="K25" s="15"/>
      <c r="L25" s="15"/>
      <c r="M25" s="15">
        <f t="shared" ca="1" si="8"/>
        <v>1</v>
      </c>
      <c r="N25" s="15">
        <f t="shared" ca="1" si="9"/>
        <v>1</v>
      </c>
      <c r="O25" s="15">
        <f t="shared" ca="1" si="10"/>
        <v>1</v>
      </c>
      <c r="P25" s="15">
        <f t="shared" ca="1" si="11"/>
        <v>1</v>
      </c>
      <c r="Q25" s="16">
        <f t="shared" ca="1" si="12"/>
        <v>1</v>
      </c>
      <c r="R25" s="16">
        <f t="shared" ca="1" si="13"/>
        <v>1</v>
      </c>
      <c r="S25" s="16">
        <f t="shared" ca="1" si="14"/>
        <v>2</v>
      </c>
      <c r="T25" s="16">
        <f t="shared" ca="1" si="15"/>
        <v>2</v>
      </c>
      <c r="U25" s="15"/>
      <c r="V25" s="15"/>
      <c r="W25" s="15">
        <f ca="1">IF(OR($I$5="",ISBLANK($I$5)),"",IF($I$5=$C$5,C25,E25))</f>
        <v>1</v>
      </c>
    </row>
    <row r="26" spans="2:23" ht="15" customHeight="1" x14ac:dyDescent="0.25">
      <c r="B26" s="14">
        <v>16</v>
      </c>
      <c r="C26" s="15">
        <f t="shared" ca="1" si="0"/>
        <v>0</v>
      </c>
      <c r="D26" s="15">
        <f t="shared" ca="1" si="1"/>
        <v>0</v>
      </c>
      <c r="E26" s="15">
        <f t="shared" ca="1" si="2"/>
        <v>0</v>
      </c>
      <c r="F26" s="15">
        <f t="shared" ca="1" si="3"/>
        <v>-4</v>
      </c>
      <c r="G26" s="16">
        <f t="shared" ca="1" si="4"/>
        <v>0</v>
      </c>
      <c r="H26" s="16">
        <f t="shared" ca="1" si="5"/>
        <v>0</v>
      </c>
      <c r="I26" s="15">
        <f t="shared" ca="1" si="6"/>
        <v>0</v>
      </c>
      <c r="J26" s="16">
        <f t="shared" ca="1" si="7"/>
        <v>-4</v>
      </c>
      <c r="K26" s="15"/>
      <c r="L26" s="15"/>
      <c r="M26" s="15">
        <f t="shared" ca="1" si="8"/>
        <v>0</v>
      </c>
      <c r="N26" s="15">
        <f t="shared" ca="1" si="9"/>
        <v>-4</v>
      </c>
      <c r="O26" s="15">
        <f t="shared" ca="1" si="10"/>
        <v>0</v>
      </c>
      <c r="P26" s="15">
        <f t="shared" ca="1" si="11"/>
        <v>-4</v>
      </c>
      <c r="Q26" s="16">
        <f t="shared" ca="1" si="12"/>
        <v>0</v>
      </c>
      <c r="R26" s="16">
        <f t="shared" ca="1" si="13"/>
        <v>-4</v>
      </c>
      <c r="S26" s="16">
        <f t="shared" ca="1" si="14"/>
        <v>0</v>
      </c>
      <c r="T26" s="16">
        <f t="shared" ca="1" si="15"/>
        <v>-8</v>
      </c>
      <c r="U26" s="15"/>
      <c r="V26" s="15"/>
      <c r="W26" s="15">
        <f ca="1">IF(OR($I$5="",ISBLANK($I$5)),"",IF($I$5=$C$5,E26,C26))</f>
        <v>0</v>
      </c>
    </row>
    <row r="27" spans="2:23" ht="15" customHeight="1" x14ac:dyDescent="0.25">
      <c r="B27" s="14">
        <v>17</v>
      </c>
      <c r="C27" s="15">
        <f t="shared" ca="1" si="0"/>
        <v>3</v>
      </c>
      <c r="D27" s="15">
        <f t="shared" ca="1" si="1"/>
        <v>3</v>
      </c>
      <c r="E27" s="15">
        <f t="shared" ca="1" si="2"/>
        <v>0</v>
      </c>
      <c r="F27" s="15">
        <f t="shared" ca="1" si="3"/>
        <v>-1</v>
      </c>
      <c r="G27" s="16">
        <f t="shared" ca="1" si="4"/>
        <v>3</v>
      </c>
      <c r="H27" s="16">
        <f t="shared" ca="1" si="5"/>
        <v>3</v>
      </c>
      <c r="I27" s="15">
        <f t="shared" ca="1" si="6"/>
        <v>3</v>
      </c>
      <c r="J27" s="16">
        <f t="shared" ca="1" si="7"/>
        <v>2</v>
      </c>
      <c r="K27" s="15"/>
      <c r="L27" s="15"/>
      <c r="M27" s="15">
        <f t="shared" ca="1" si="8"/>
        <v>0</v>
      </c>
      <c r="N27" s="15">
        <f t="shared" ca="1" si="9"/>
        <v>-3</v>
      </c>
      <c r="O27" s="15">
        <f t="shared" ca="1" si="10"/>
        <v>2</v>
      </c>
      <c r="P27" s="15">
        <f t="shared" ca="1" si="11"/>
        <v>2</v>
      </c>
      <c r="Q27" s="16">
        <f t="shared" ca="1" si="12"/>
        <v>2</v>
      </c>
      <c r="R27" s="16">
        <f t="shared" ca="1" si="13"/>
        <v>2</v>
      </c>
      <c r="S27" s="16">
        <f t="shared" ca="1" si="14"/>
        <v>2</v>
      </c>
      <c r="T27" s="16">
        <f t="shared" ca="1" si="15"/>
        <v>-1</v>
      </c>
      <c r="U27" s="15"/>
      <c r="V27" s="15"/>
      <c r="W27" s="15">
        <f ca="1">IF(OR($I$5="",ISBLANK($I$5)),"",IF($I$5=$C$5,C27,E27))</f>
        <v>3</v>
      </c>
    </row>
    <row r="28" spans="2:23" ht="15" customHeight="1" x14ac:dyDescent="0.25">
      <c r="B28" s="17">
        <v>18</v>
      </c>
      <c r="C28" s="15">
        <f t="shared" ca="1" si="0"/>
        <v>2</v>
      </c>
      <c r="D28" s="15">
        <f t="shared" ca="1" si="1"/>
        <v>2</v>
      </c>
      <c r="E28" s="15">
        <f t="shared" ca="1" si="2"/>
        <v>2</v>
      </c>
      <c r="F28" s="15">
        <f t="shared" ca="1" si="3"/>
        <v>2</v>
      </c>
      <c r="G28" s="16">
        <f t="shared" ca="1" si="4"/>
        <v>2</v>
      </c>
      <c r="H28" s="16">
        <f t="shared" ca="1" si="5"/>
        <v>2</v>
      </c>
      <c r="I28" s="15">
        <f t="shared" ca="1" si="6"/>
        <v>4</v>
      </c>
      <c r="J28" s="16">
        <f t="shared" ca="1" si="7"/>
        <v>4</v>
      </c>
      <c r="K28" s="15"/>
      <c r="L28" s="15"/>
      <c r="M28" s="15">
        <f t="shared" ca="1" si="8"/>
        <v>0</v>
      </c>
      <c r="N28" s="15">
        <f t="shared" ca="1" si="9"/>
        <v>-5</v>
      </c>
      <c r="O28" s="15">
        <f t="shared" ca="1" si="10"/>
        <v>2</v>
      </c>
      <c r="P28" s="15">
        <f t="shared" ca="1" si="11"/>
        <v>2</v>
      </c>
      <c r="Q28" s="16">
        <f t="shared" ca="1" si="12"/>
        <v>2</v>
      </c>
      <c r="R28" s="16">
        <f t="shared" ca="1" si="13"/>
        <v>2</v>
      </c>
      <c r="S28" s="16">
        <f t="shared" ca="1" si="14"/>
        <v>2</v>
      </c>
      <c r="T28" s="16">
        <f t="shared" ca="1" si="15"/>
        <v>-3</v>
      </c>
      <c r="U28" s="15"/>
      <c r="V28" s="15"/>
      <c r="W28" s="15">
        <f ca="1">IF(OR($I$5="",ISBLANK($I$5)),"",IF($I$5=$C$5,E28,C28))</f>
        <v>2</v>
      </c>
    </row>
    <row r="29" spans="2:23" ht="15" x14ac:dyDescent="0.25">
      <c r="B29" s="18"/>
      <c r="C29" s="161" t="s">
        <v>2</v>
      </c>
      <c r="D29" s="161"/>
      <c r="E29" s="161"/>
      <c r="F29" s="162"/>
      <c r="G29" s="15">
        <f ca="1">SUM(G11:G28)</f>
        <v>40</v>
      </c>
      <c r="H29" s="15"/>
      <c r="I29" s="15">
        <f ca="1">SUM(I11:I28)</f>
        <v>54</v>
      </c>
      <c r="J29" s="19"/>
      <c r="K29" s="20"/>
      <c r="L29" s="21"/>
      <c r="M29" s="161" t="s">
        <v>2</v>
      </c>
      <c r="N29" s="161"/>
      <c r="O29" s="161"/>
      <c r="P29" s="162"/>
      <c r="Q29" s="15">
        <f ca="1">SUM(Q11:Q28)</f>
        <v>35</v>
      </c>
      <c r="R29" s="15"/>
      <c r="S29" s="15">
        <f ca="1">SUM(S11:S28)</f>
        <v>50</v>
      </c>
      <c r="T29" s="19"/>
      <c r="U29" s="22"/>
      <c r="V29" s="56"/>
    </row>
    <row r="30" spans="2:23" ht="3.75" customHeight="1" x14ac:dyDescent="0.25">
      <c r="V30" s="40"/>
    </row>
  </sheetData>
  <mergeCells count="22">
    <mergeCell ref="W8:W10"/>
    <mergeCell ref="V9:V10"/>
    <mergeCell ref="M29:P29"/>
    <mergeCell ref="C8:L8"/>
    <mergeCell ref="M8:V8"/>
    <mergeCell ref="C29:F29"/>
    <mergeCell ref="B8:B10"/>
    <mergeCell ref="B2:V2"/>
    <mergeCell ref="G9:J9"/>
    <mergeCell ref="Q9:T9"/>
    <mergeCell ref="C5:D5"/>
    <mergeCell ref="C6:D6"/>
    <mergeCell ref="M9:N9"/>
    <mergeCell ref="O9:P9"/>
    <mergeCell ref="K9:K10"/>
    <mergeCell ref="L9:L10"/>
    <mergeCell ref="C9:D9"/>
    <mergeCell ref="E9:F9"/>
    <mergeCell ref="U9:U10"/>
    <mergeCell ref="I4:M4"/>
    <mergeCell ref="I5:M5"/>
    <mergeCell ref="I6:K6"/>
  </mergeCells>
  <pageMargins left="0.7" right="0.7" top="0.75" bottom="0.75" header="0.3" footer="0.3"/>
  <pageSetup paperSize="9" orientation="portrait" horizontalDpi="4294967293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55">
    <tabColor rgb="FF00B050"/>
  </sheetPr>
  <dimension ref="A1:X30"/>
  <sheetViews>
    <sheetView zoomScale="90" zoomScaleNormal="90" workbookViewId="0">
      <selection activeCell="E4" sqref="E4:E6"/>
    </sheetView>
  </sheetViews>
  <sheetFormatPr defaultColWidth="0" defaultRowHeight="0" customHeight="1" zeroHeight="1" x14ac:dyDescent="0.25"/>
  <cols>
    <col min="1" max="1" width="0.7109375" style="6" customWidth="1"/>
    <col min="2" max="2" width="11.7109375" style="5" customWidth="1"/>
    <col min="3" max="3" width="24.28515625" style="6" customWidth="1"/>
    <col min="4" max="4" width="12.140625" style="6" hidden="1" customWidth="1"/>
    <col min="5" max="5" width="24.28515625" style="6" customWidth="1"/>
    <col min="6" max="6" width="12.140625" style="6" hidden="1" customWidth="1"/>
    <col min="7" max="7" width="12.140625" style="6" customWidth="1"/>
    <col min="8" max="8" width="20.85546875" style="6" hidden="1" customWidth="1"/>
    <col min="9" max="9" width="12.140625" style="6" customWidth="1"/>
    <col min="10" max="10" width="21" style="6" hidden="1" customWidth="1"/>
    <col min="11" max="12" width="19" style="6" hidden="1" customWidth="1"/>
    <col min="13" max="13" width="24.28515625" style="6" customWidth="1"/>
    <col min="14" max="14" width="12.140625" style="6" hidden="1" customWidth="1"/>
    <col min="15" max="15" width="24.28515625" style="6" customWidth="1"/>
    <col min="16" max="16" width="12.140625" style="6" hidden="1" customWidth="1"/>
    <col min="17" max="17" width="12.140625" style="6" customWidth="1"/>
    <col min="18" max="18" width="9.140625" style="6" hidden="1" customWidth="1"/>
    <col min="19" max="19" width="12.140625" style="6" customWidth="1"/>
    <col min="20" max="20" width="9.140625" style="6" hidden="1" customWidth="1"/>
    <col min="21" max="22" width="19" style="6" hidden="1" customWidth="1"/>
    <col min="23" max="23" width="14.85546875" style="6" customWidth="1"/>
    <col min="24" max="24" width="0.5703125" style="6" customWidth="1"/>
    <col min="25" max="16384" width="9.140625" style="6" hidden="1"/>
  </cols>
  <sheetData>
    <row r="1" spans="2:23" ht="3.75" customHeight="1" x14ac:dyDescent="0.25"/>
    <row r="2" spans="2:23" ht="23.25" x14ac:dyDescent="0.25">
      <c r="B2" s="163" t="str">
        <f ca="1">MID(CELL("filename",B2),FIND("]",CELL("filename",B2))+1,255)</f>
        <v>The Green Jackets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5"/>
    </row>
    <row r="3" spans="2:23" ht="15" x14ac:dyDescent="0.25"/>
    <row r="4" spans="2:23" ht="15" customHeight="1" x14ac:dyDescent="0.25">
      <c r="E4" s="40"/>
      <c r="F4" s="40"/>
      <c r="G4" s="40"/>
      <c r="H4" s="5"/>
      <c r="I4" s="155" t="s">
        <v>100</v>
      </c>
      <c r="J4" s="156"/>
      <c r="K4" s="156"/>
      <c r="L4" s="156"/>
      <c r="M4" s="157"/>
    </row>
    <row r="5" spans="2:23" ht="15" customHeight="1" x14ac:dyDescent="0.25">
      <c r="B5" s="8" t="s">
        <v>28</v>
      </c>
      <c r="C5" s="148" t="s">
        <v>10</v>
      </c>
      <c r="D5" s="149"/>
      <c r="E5" s="7"/>
      <c r="F5" s="40"/>
      <c r="G5" s="40"/>
      <c r="I5" s="150" t="str">
        <f>IF(ISBLANK('Pink Ball'!D4),"",'Pink Ball'!D4)</f>
        <v>Tom</v>
      </c>
      <c r="J5" s="158"/>
      <c r="K5" s="158"/>
      <c r="L5" s="158"/>
      <c r="M5" s="151"/>
    </row>
    <row r="6" spans="2:23" ht="15" customHeight="1" x14ac:dyDescent="0.25">
      <c r="B6" s="9" t="s">
        <v>29</v>
      </c>
      <c r="C6" s="150" t="s">
        <v>9</v>
      </c>
      <c r="D6" s="151"/>
      <c r="E6" s="7"/>
      <c r="F6" s="40"/>
      <c r="G6" s="40"/>
      <c r="I6" s="159"/>
      <c r="J6" s="159"/>
      <c r="K6" s="159"/>
    </row>
    <row r="7" spans="2:23" ht="15" x14ac:dyDescent="0.25">
      <c r="E7" s="5"/>
    </row>
    <row r="8" spans="2:23" ht="15" x14ac:dyDescent="0.25">
      <c r="B8" s="140" t="s">
        <v>23</v>
      </c>
      <c r="C8" s="155" t="s">
        <v>24</v>
      </c>
      <c r="D8" s="156"/>
      <c r="E8" s="156"/>
      <c r="F8" s="156"/>
      <c r="G8" s="156"/>
      <c r="H8" s="156"/>
      <c r="I8" s="156"/>
      <c r="J8" s="156"/>
      <c r="K8" s="156"/>
      <c r="L8" s="157"/>
      <c r="M8" s="155" t="s">
        <v>25</v>
      </c>
      <c r="N8" s="156"/>
      <c r="O8" s="156"/>
      <c r="P8" s="156"/>
      <c r="Q8" s="156"/>
      <c r="R8" s="156"/>
      <c r="S8" s="156"/>
      <c r="T8" s="156"/>
      <c r="U8" s="156"/>
      <c r="V8" s="157"/>
      <c r="W8" s="160" t="s">
        <v>60</v>
      </c>
    </row>
    <row r="9" spans="2:23" ht="15" customHeight="1" x14ac:dyDescent="0.25">
      <c r="B9" s="141"/>
      <c r="C9" s="146" t="str">
        <f>IF(ISBLANK($C$5),"",$C$5&amp;"'s Score")</f>
        <v>Dermot's Score</v>
      </c>
      <c r="D9" s="152"/>
      <c r="E9" s="146" t="str">
        <f>IF(ISBLANK($C$6),"",$C$6&amp;"'s Score")</f>
        <v>Tom's Score</v>
      </c>
      <c r="F9" s="152"/>
      <c r="G9" s="146" t="s">
        <v>30</v>
      </c>
      <c r="H9" s="147"/>
      <c r="I9" s="147"/>
      <c r="J9" s="147"/>
      <c r="K9" s="153"/>
      <c r="L9" s="153"/>
      <c r="M9" s="146" t="str">
        <f>IF(ISBLANK($C$5),"",$C$5&amp;"'s Score")</f>
        <v>Dermot's Score</v>
      </c>
      <c r="N9" s="152"/>
      <c r="O9" s="146" t="str">
        <f>IF(ISBLANK($C$6),"",$C$6&amp;"'s Score")</f>
        <v>Tom's Score</v>
      </c>
      <c r="P9" s="152"/>
      <c r="Q9" s="146" t="s">
        <v>30</v>
      </c>
      <c r="R9" s="147"/>
      <c r="S9" s="147"/>
      <c r="T9" s="147"/>
      <c r="U9" s="153"/>
      <c r="V9" s="153"/>
      <c r="W9" s="160"/>
    </row>
    <row r="10" spans="2:23" ht="15" x14ac:dyDescent="0.25">
      <c r="B10" s="142"/>
      <c r="C10" s="10" t="s">
        <v>41</v>
      </c>
      <c r="D10" s="10" t="s">
        <v>40</v>
      </c>
      <c r="E10" s="10" t="s">
        <v>41</v>
      </c>
      <c r="F10" s="10" t="s">
        <v>40</v>
      </c>
      <c r="G10" s="11" t="s">
        <v>43</v>
      </c>
      <c r="H10" s="12" t="s">
        <v>46</v>
      </c>
      <c r="I10" s="13" t="s">
        <v>42</v>
      </c>
      <c r="J10" s="12" t="s">
        <v>47</v>
      </c>
      <c r="K10" s="154"/>
      <c r="L10" s="154"/>
      <c r="M10" s="10" t="s">
        <v>41</v>
      </c>
      <c r="N10" s="10" t="s">
        <v>40</v>
      </c>
      <c r="O10" s="10" t="s">
        <v>41</v>
      </c>
      <c r="P10" s="10" t="s">
        <v>40</v>
      </c>
      <c r="Q10" s="11" t="s">
        <v>43</v>
      </c>
      <c r="R10" s="12" t="s">
        <v>46</v>
      </c>
      <c r="S10" s="13" t="s">
        <v>42</v>
      </c>
      <c r="T10" s="12" t="s">
        <v>47</v>
      </c>
      <c r="U10" s="154"/>
      <c r="V10" s="154"/>
      <c r="W10" s="160"/>
    </row>
    <row r="11" spans="2:23" ht="15" x14ac:dyDescent="0.25">
      <c r="B11" s="14">
        <v>1</v>
      </c>
      <c r="C11" s="15">
        <f ca="1">IFERROR(INDIRECT("'"&amp;$C$5&amp;"'!G"&amp;($B11+10)),"")</f>
        <v>0</v>
      </c>
      <c r="D11" s="15">
        <f ca="1">IFERROR(INDIRECT("'"&amp;$C$5&amp;"'!H"&amp;($B11+10)),"")</f>
        <v>0</v>
      </c>
      <c r="E11" s="15">
        <f ca="1">IFERROR(INDIRECT("'"&amp;$C$6&amp;"'!G"&amp;($B11+10)),"")</f>
        <v>0</v>
      </c>
      <c r="F11" s="15">
        <f ca="1">IFERROR(INDIRECT("'"&amp;$C$6&amp;"'!H"&amp;($B11+10)),"")</f>
        <v>-1</v>
      </c>
      <c r="G11" s="16">
        <f ca="1">IFERROR((IF(C11=E11,C11,IF(C11&gt;E11,C11,E11))),"")</f>
        <v>0</v>
      </c>
      <c r="H11" s="16">
        <f ca="1">IFERROR((IF(D11=F11,D11,IF(D11&gt;F11,D11,F11))),"")</f>
        <v>0</v>
      </c>
      <c r="I11" s="16">
        <f ca="1">E11+C11</f>
        <v>0</v>
      </c>
      <c r="J11" s="16">
        <f ca="1">F11+D11</f>
        <v>-1</v>
      </c>
      <c r="K11" s="15"/>
      <c r="L11" s="15"/>
      <c r="M11" s="15">
        <f ca="1">IFERROR(INDIRECT("'"&amp;$C$5&amp;"'!Q"&amp;($B11+10)),"")</f>
        <v>1</v>
      </c>
      <c r="N11" s="15">
        <f ca="1">IFERROR(INDIRECT("'"&amp;$C$5&amp;"'!R"&amp;($B11+10)),"")</f>
        <v>1</v>
      </c>
      <c r="O11" s="15">
        <f ca="1">IFERROR(INDIRECT("'"&amp;$C$6&amp;"'!Q"&amp;($B11+10)),"")</f>
        <v>3</v>
      </c>
      <c r="P11" s="15">
        <f ca="1">IFERROR(INDIRECT("'"&amp;$C$6&amp;"'!R"&amp;($B11+10)),"")</f>
        <v>3</v>
      </c>
      <c r="Q11" s="16">
        <f ca="1">IFERROR((IF(M11=O11,M11,IF(M11&gt;O11,M11,O11))),"")</f>
        <v>3</v>
      </c>
      <c r="R11" s="16">
        <f ca="1">IFERROR((IF(N11=P11,N11,IF(N11&gt;P11,N11,P11))),"")</f>
        <v>3</v>
      </c>
      <c r="S11" s="16">
        <f ca="1">O11+M11</f>
        <v>4</v>
      </c>
      <c r="T11" s="16">
        <f ca="1">P11+N11</f>
        <v>4</v>
      </c>
      <c r="U11" s="15"/>
      <c r="V11" s="15"/>
      <c r="W11" s="15">
        <f ca="1">IF(OR($I$5="",ISBLANK($I$5)),"",IF($I$5=$C$5,C11,E11))</f>
        <v>0</v>
      </c>
    </row>
    <row r="12" spans="2:23" ht="15" customHeight="1" x14ac:dyDescent="0.25">
      <c r="B12" s="14">
        <v>2</v>
      </c>
      <c r="C12" s="15">
        <f t="shared" ref="C12:C28" ca="1" si="0">IFERROR(INDIRECT("'"&amp;$C$5&amp;"'!G"&amp;($B12+10)),"")</f>
        <v>2</v>
      </c>
      <c r="D12" s="15">
        <f t="shared" ref="D12:D28" ca="1" si="1">IFERROR(INDIRECT("'"&amp;$C$5&amp;"'!H"&amp;($B12+10)),"")</f>
        <v>2</v>
      </c>
      <c r="E12" s="15">
        <f t="shared" ref="E12:E28" ca="1" si="2">IFERROR(INDIRECT("'"&amp;$C$6&amp;"'!G"&amp;($B12+10)),"")</f>
        <v>3</v>
      </c>
      <c r="F12" s="15">
        <f t="shared" ref="F12:F28" ca="1" si="3">IFERROR(INDIRECT("'"&amp;$C$6&amp;"'!H"&amp;($B12+10)),"")</f>
        <v>3</v>
      </c>
      <c r="G12" s="16">
        <f t="shared" ref="G12:H28" ca="1" si="4">IFERROR((IF(C12=E12,C12,IF(C12&gt;E12,C12,E12))),"")</f>
        <v>3</v>
      </c>
      <c r="H12" s="16">
        <f t="shared" ca="1" si="4"/>
        <v>3</v>
      </c>
      <c r="I12" s="15">
        <f t="shared" ref="I12:J28" ca="1" si="5">E12+C12</f>
        <v>5</v>
      </c>
      <c r="J12" s="16">
        <f t="shared" ca="1" si="5"/>
        <v>5</v>
      </c>
      <c r="K12" s="15"/>
      <c r="L12" s="15"/>
      <c r="M12" s="15">
        <f t="shared" ref="M12:M28" ca="1" si="6">IFERROR(INDIRECT("'"&amp;$C$5&amp;"'!Q"&amp;($B12+10)),"")</f>
        <v>1</v>
      </c>
      <c r="N12" s="15">
        <f t="shared" ref="N12:N28" ca="1" si="7">IFERROR(INDIRECT("'"&amp;$C$5&amp;"'!R"&amp;($B12+10)),"")</f>
        <v>1</v>
      </c>
      <c r="O12" s="15">
        <f t="shared" ref="O12:O28" ca="1" si="8">IFERROR(INDIRECT("'"&amp;$C$6&amp;"'!Q"&amp;($B12+10)),"")</f>
        <v>1</v>
      </c>
      <c r="P12" s="15">
        <f t="shared" ref="P12:P28" ca="1" si="9">IFERROR(INDIRECT("'"&amp;$C$6&amp;"'!R"&amp;($B12+10)),"")</f>
        <v>1</v>
      </c>
      <c r="Q12" s="16">
        <f t="shared" ref="Q12:R28" ca="1" si="10">IFERROR((IF(M12=O12,M12,IF(M12&gt;O12,M12,O12))),"")</f>
        <v>1</v>
      </c>
      <c r="R12" s="16">
        <f t="shared" ca="1" si="10"/>
        <v>1</v>
      </c>
      <c r="S12" s="16">
        <f t="shared" ref="S12:T28" ca="1" si="11">O12+M12</f>
        <v>2</v>
      </c>
      <c r="T12" s="16">
        <f t="shared" ca="1" si="11"/>
        <v>2</v>
      </c>
      <c r="U12" s="15"/>
      <c r="V12" s="15"/>
      <c r="W12" s="15">
        <f ca="1">IF(OR($I$5="",ISBLANK($I$5)),"",IF($I$5=$C$5,E12,C12))</f>
        <v>2</v>
      </c>
    </row>
    <row r="13" spans="2:23" ht="15" customHeight="1" x14ac:dyDescent="0.25">
      <c r="B13" s="14">
        <v>3</v>
      </c>
      <c r="C13" s="15">
        <f t="shared" ca="1" si="0"/>
        <v>0</v>
      </c>
      <c r="D13" s="15">
        <f t="shared" ca="1" si="1"/>
        <v>-1</v>
      </c>
      <c r="E13" s="15">
        <f t="shared" ca="1" si="2"/>
        <v>0</v>
      </c>
      <c r="F13" s="15">
        <f t="shared" ca="1" si="3"/>
        <v>0</v>
      </c>
      <c r="G13" s="16">
        <f t="shared" ca="1" si="4"/>
        <v>0</v>
      </c>
      <c r="H13" s="16">
        <f t="shared" ca="1" si="4"/>
        <v>0</v>
      </c>
      <c r="I13" s="15">
        <f t="shared" ca="1" si="5"/>
        <v>0</v>
      </c>
      <c r="J13" s="16">
        <f t="shared" ca="1" si="5"/>
        <v>-1</v>
      </c>
      <c r="K13" s="15"/>
      <c r="L13" s="15"/>
      <c r="M13" s="15">
        <f t="shared" ca="1" si="6"/>
        <v>0</v>
      </c>
      <c r="N13" s="15">
        <f t="shared" ca="1" si="7"/>
        <v>-1</v>
      </c>
      <c r="O13" s="15">
        <f t="shared" ca="1" si="8"/>
        <v>2</v>
      </c>
      <c r="P13" s="15">
        <f t="shared" ca="1" si="9"/>
        <v>2</v>
      </c>
      <c r="Q13" s="16">
        <f t="shared" ca="1" si="10"/>
        <v>2</v>
      </c>
      <c r="R13" s="16">
        <f t="shared" ca="1" si="10"/>
        <v>2</v>
      </c>
      <c r="S13" s="16">
        <f t="shared" ca="1" si="11"/>
        <v>2</v>
      </c>
      <c r="T13" s="16">
        <f t="shared" ca="1" si="11"/>
        <v>1</v>
      </c>
      <c r="U13" s="15"/>
      <c r="V13" s="15"/>
      <c r="W13" s="15">
        <f ca="1">IF(OR($I$5="",ISBLANK($I$5)),"",IF($I$5=$C$5,C13,E13))</f>
        <v>0</v>
      </c>
    </row>
    <row r="14" spans="2:23" ht="15" customHeight="1" x14ac:dyDescent="0.25">
      <c r="B14" s="14">
        <v>4</v>
      </c>
      <c r="C14" s="15">
        <f t="shared" ca="1" si="0"/>
        <v>2</v>
      </c>
      <c r="D14" s="15">
        <f t="shared" ca="1" si="1"/>
        <v>2</v>
      </c>
      <c r="E14" s="15">
        <f t="shared" ca="1" si="2"/>
        <v>3</v>
      </c>
      <c r="F14" s="15">
        <f t="shared" ca="1" si="3"/>
        <v>3</v>
      </c>
      <c r="G14" s="16">
        <f t="shared" ca="1" si="4"/>
        <v>3</v>
      </c>
      <c r="H14" s="16">
        <f t="shared" ca="1" si="4"/>
        <v>3</v>
      </c>
      <c r="I14" s="15">
        <f t="shared" ca="1" si="5"/>
        <v>5</v>
      </c>
      <c r="J14" s="16">
        <f t="shared" ca="1" si="5"/>
        <v>5</v>
      </c>
      <c r="K14" s="15"/>
      <c r="L14" s="15"/>
      <c r="M14" s="15">
        <f t="shared" ca="1" si="6"/>
        <v>1</v>
      </c>
      <c r="N14" s="15">
        <f t="shared" ca="1" si="7"/>
        <v>1</v>
      </c>
      <c r="O14" s="15">
        <f t="shared" ca="1" si="8"/>
        <v>2</v>
      </c>
      <c r="P14" s="15">
        <f t="shared" ca="1" si="9"/>
        <v>2</v>
      </c>
      <c r="Q14" s="16">
        <f t="shared" ca="1" si="10"/>
        <v>2</v>
      </c>
      <c r="R14" s="16">
        <f t="shared" ca="1" si="10"/>
        <v>2</v>
      </c>
      <c r="S14" s="16">
        <f t="shared" ca="1" si="11"/>
        <v>3</v>
      </c>
      <c r="T14" s="16">
        <f t="shared" ca="1" si="11"/>
        <v>3</v>
      </c>
      <c r="U14" s="15"/>
      <c r="V14" s="15"/>
      <c r="W14" s="15">
        <f ca="1">IF(OR($I$5="",ISBLANK($I$5)),"",IF($I$5=$C$5,E14,C14))</f>
        <v>2</v>
      </c>
    </row>
    <row r="15" spans="2:23" ht="15" customHeight="1" x14ac:dyDescent="0.25">
      <c r="B15" s="14">
        <v>5</v>
      </c>
      <c r="C15" s="15">
        <f t="shared" ca="1" si="0"/>
        <v>3</v>
      </c>
      <c r="D15" s="15">
        <f t="shared" ca="1" si="1"/>
        <v>3</v>
      </c>
      <c r="E15" s="15">
        <f t="shared" ca="1" si="2"/>
        <v>1</v>
      </c>
      <c r="F15" s="15">
        <f t="shared" ca="1" si="3"/>
        <v>1</v>
      </c>
      <c r="G15" s="16">
        <f t="shared" ca="1" si="4"/>
        <v>3</v>
      </c>
      <c r="H15" s="16">
        <f t="shared" ca="1" si="4"/>
        <v>3</v>
      </c>
      <c r="I15" s="15">
        <f t="shared" ca="1" si="5"/>
        <v>4</v>
      </c>
      <c r="J15" s="16">
        <f t="shared" ca="1" si="5"/>
        <v>4</v>
      </c>
      <c r="K15" s="15"/>
      <c r="L15" s="15"/>
      <c r="M15" s="15">
        <f t="shared" ca="1" si="6"/>
        <v>1</v>
      </c>
      <c r="N15" s="15">
        <f t="shared" ca="1" si="7"/>
        <v>1</v>
      </c>
      <c r="O15" s="15">
        <f t="shared" ca="1" si="8"/>
        <v>3</v>
      </c>
      <c r="P15" s="15">
        <f t="shared" ca="1" si="9"/>
        <v>3</v>
      </c>
      <c r="Q15" s="16">
        <f t="shared" ca="1" si="10"/>
        <v>3</v>
      </c>
      <c r="R15" s="16">
        <f t="shared" ca="1" si="10"/>
        <v>3</v>
      </c>
      <c r="S15" s="16">
        <f t="shared" ca="1" si="11"/>
        <v>4</v>
      </c>
      <c r="T15" s="16">
        <f t="shared" ca="1" si="11"/>
        <v>4</v>
      </c>
      <c r="U15" s="15"/>
      <c r="V15" s="15"/>
      <c r="W15" s="15">
        <f ca="1">IF(OR($I$5="",ISBLANK($I$5)),"",IF($I$5=$C$5,C15,E15))</f>
        <v>1</v>
      </c>
    </row>
    <row r="16" spans="2:23" ht="15" customHeight="1" x14ac:dyDescent="0.25">
      <c r="B16" s="14">
        <v>6</v>
      </c>
      <c r="C16" s="15">
        <f t="shared" ca="1" si="0"/>
        <v>1</v>
      </c>
      <c r="D16" s="15">
        <f t="shared" ca="1" si="1"/>
        <v>1</v>
      </c>
      <c r="E16" s="15">
        <f t="shared" ca="1" si="2"/>
        <v>3</v>
      </c>
      <c r="F16" s="15">
        <f t="shared" ca="1" si="3"/>
        <v>3</v>
      </c>
      <c r="G16" s="16">
        <f t="shared" ca="1" si="4"/>
        <v>3</v>
      </c>
      <c r="H16" s="16">
        <f t="shared" ca="1" si="4"/>
        <v>3</v>
      </c>
      <c r="I16" s="15">
        <f t="shared" ca="1" si="5"/>
        <v>4</v>
      </c>
      <c r="J16" s="16">
        <f t="shared" ca="1" si="5"/>
        <v>4</v>
      </c>
      <c r="K16" s="15"/>
      <c r="L16" s="15"/>
      <c r="M16" s="15">
        <f t="shared" ca="1" si="6"/>
        <v>0</v>
      </c>
      <c r="N16" s="15">
        <f t="shared" ca="1" si="7"/>
        <v>0</v>
      </c>
      <c r="O16" s="15">
        <f t="shared" ca="1" si="8"/>
        <v>4</v>
      </c>
      <c r="P16" s="15">
        <f t="shared" ca="1" si="9"/>
        <v>4</v>
      </c>
      <c r="Q16" s="16">
        <f t="shared" ca="1" si="10"/>
        <v>4</v>
      </c>
      <c r="R16" s="16">
        <f t="shared" ca="1" si="10"/>
        <v>4</v>
      </c>
      <c r="S16" s="16">
        <f t="shared" ca="1" si="11"/>
        <v>4</v>
      </c>
      <c r="T16" s="16">
        <f t="shared" ca="1" si="11"/>
        <v>4</v>
      </c>
      <c r="U16" s="15"/>
      <c r="V16" s="15"/>
      <c r="W16" s="15">
        <f ca="1">IF(OR($I$5="",ISBLANK($I$5)),"",IF($I$5=$C$5,E16,C16))</f>
        <v>1</v>
      </c>
    </row>
    <row r="17" spans="2:23" ht="15" customHeight="1" x14ac:dyDescent="0.25">
      <c r="B17" s="14">
        <v>7</v>
      </c>
      <c r="C17" s="15">
        <f t="shared" ca="1" si="0"/>
        <v>4</v>
      </c>
      <c r="D17" s="15">
        <f t="shared" ca="1" si="1"/>
        <v>4</v>
      </c>
      <c r="E17" s="15">
        <f t="shared" ca="1" si="2"/>
        <v>0</v>
      </c>
      <c r="F17" s="15">
        <f t="shared" ca="1" si="3"/>
        <v>-4</v>
      </c>
      <c r="G17" s="16">
        <f t="shared" ca="1" si="4"/>
        <v>4</v>
      </c>
      <c r="H17" s="16">
        <f t="shared" ca="1" si="4"/>
        <v>4</v>
      </c>
      <c r="I17" s="15">
        <f t="shared" ca="1" si="5"/>
        <v>4</v>
      </c>
      <c r="J17" s="16">
        <f t="shared" ca="1" si="5"/>
        <v>0</v>
      </c>
      <c r="K17" s="15"/>
      <c r="L17" s="15"/>
      <c r="M17" s="15">
        <f t="shared" ca="1" si="6"/>
        <v>3</v>
      </c>
      <c r="N17" s="15">
        <f t="shared" ca="1" si="7"/>
        <v>3</v>
      </c>
      <c r="O17" s="15">
        <f t="shared" ca="1" si="8"/>
        <v>3</v>
      </c>
      <c r="P17" s="15">
        <f t="shared" ca="1" si="9"/>
        <v>3</v>
      </c>
      <c r="Q17" s="16">
        <f t="shared" ca="1" si="10"/>
        <v>3</v>
      </c>
      <c r="R17" s="16">
        <f t="shared" ca="1" si="10"/>
        <v>3</v>
      </c>
      <c r="S17" s="16">
        <f t="shared" ca="1" si="11"/>
        <v>6</v>
      </c>
      <c r="T17" s="16">
        <f t="shared" ca="1" si="11"/>
        <v>6</v>
      </c>
      <c r="U17" s="15"/>
      <c r="V17" s="15"/>
      <c r="W17" s="15">
        <f ca="1">IF(OR($I$5="",ISBLANK($I$5)),"",IF($I$5=$C$5,C17,E17))</f>
        <v>0</v>
      </c>
    </row>
    <row r="18" spans="2:23" ht="15" customHeight="1" x14ac:dyDescent="0.25">
      <c r="B18" s="14">
        <v>8</v>
      </c>
      <c r="C18" s="15">
        <f t="shared" ca="1" si="0"/>
        <v>3</v>
      </c>
      <c r="D18" s="15">
        <f t="shared" ca="1" si="1"/>
        <v>3</v>
      </c>
      <c r="E18" s="15">
        <f t="shared" ca="1" si="2"/>
        <v>1</v>
      </c>
      <c r="F18" s="15">
        <f t="shared" ca="1" si="3"/>
        <v>1</v>
      </c>
      <c r="G18" s="16">
        <f t="shared" ca="1" si="4"/>
        <v>3</v>
      </c>
      <c r="H18" s="16">
        <f t="shared" ca="1" si="4"/>
        <v>3</v>
      </c>
      <c r="I18" s="15">
        <f t="shared" ca="1" si="5"/>
        <v>4</v>
      </c>
      <c r="J18" s="16">
        <f t="shared" ca="1" si="5"/>
        <v>4</v>
      </c>
      <c r="K18" s="15"/>
      <c r="L18" s="15"/>
      <c r="M18" s="15">
        <f t="shared" ca="1" si="6"/>
        <v>2</v>
      </c>
      <c r="N18" s="15">
        <f t="shared" ca="1" si="7"/>
        <v>2</v>
      </c>
      <c r="O18" s="15">
        <f t="shared" ca="1" si="8"/>
        <v>1</v>
      </c>
      <c r="P18" s="15">
        <f t="shared" ca="1" si="9"/>
        <v>1</v>
      </c>
      <c r="Q18" s="16">
        <f t="shared" ca="1" si="10"/>
        <v>2</v>
      </c>
      <c r="R18" s="16">
        <f t="shared" ca="1" si="10"/>
        <v>2</v>
      </c>
      <c r="S18" s="16">
        <f t="shared" ca="1" si="11"/>
        <v>3</v>
      </c>
      <c r="T18" s="16">
        <f t="shared" ca="1" si="11"/>
        <v>3</v>
      </c>
      <c r="U18" s="15"/>
      <c r="V18" s="15"/>
      <c r="W18" s="15">
        <f ca="1">IF(OR($I$5="",ISBLANK($I$5)),"",IF($I$5=$C$5,E18,C18))</f>
        <v>3</v>
      </c>
    </row>
    <row r="19" spans="2:23" ht="15" customHeight="1" x14ac:dyDescent="0.25">
      <c r="B19" s="14">
        <v>9</v>
      </c>
      <c r="C19" s="15">
        <f t="shared" ca="1" si="0"/>
        <v>2</v>
      </c>
      <c r="D19" s="15">
        <f t="shared" ca="1" si="1"/>
        <v>2</v>
      </c>
      <c r="E19" s="15">
        <f t="shared" ca="1" si="2"/>
        <v>1</v>
      </c>
      <c r="F19" s="15">
        <f t="shared" ca="1" si="3"/>
        <v>1</v>
      </c>
      <c r="G19" s="16">
        <f t="shared" ca="1" si="4"/>
        <v>2</v>
      </c>
      <c r="H19" s="16">
        <f t="shared" ca="1" si="4"/>
        <v>2</v>
      </c>
      <c r="I19" s="15">
        <f t="shared" ca="1" si="5"/>
        <v>3</v>
      </c>
      <c r="J19" s="16">
        <f t="shared" ca="1" si="5"/>
        <v>3</v>
      </c>
      <c r="K19" s="15"/>
      <c r="L19" s="15"/>
      <c r="M19" s="15">
        <f t="shared" ca="1" si="6"/>
        <v>2</v>
      </c>
      <c r="N19" s="15">
        <f t="shared" ca="1" si="7"/>
        <v>2</v>
      </c>
      <c r="O19" s="15">
        <f t="shared" ca="1" si="8"/>
        <v>2</v>
      </c>
      <c r="P19" s="15">
        <f t="shared" ca="1" si="9"/>
        <v>2</v>
      </c>
      <c r="Q19" s="16">
        <f t="shared" ca="1" si="10"/>
        <v>2</v>
      </c>
      <c r="R19" s="16">
        <f t="shared" ca="1" si="10"/>
        <v>2</v>
      </c>
      <c r="S19" s="16">
        <f t="shared" ca="1" si="11"/>
        <v>4</v>
      </c>
      <c r="T19" s="16">
        <f t="shared" ca="1" si="11"/>
        <v>4</v>
      </c>
      <c r="U19" s="15"/>
      <c r="V19" s="15"/>
      <c r="W19" s="15">
        <f ca="1">IF(OR($I$5="",ISBLANK($I$5)),"",IF($I$5=$C$5,C19,E19))</f>
        <v>1</v>
      </c>
    </row>
    <row r="20" spans="2:23" ht="15" customHeight="1" x14ac:dyDescent="0.25">
      <c r="B20" s="14">
        <v>10</v>
      </c>
      <c r="C20" s="15">
        <f t="shared" ca="1" si="0"/>
        <v>1</v>
      </c>
      <c r="D20" s="15">
        <f t="shared" ca="1" si="1"/>
        <v>1</v>
      </c>
      <c r="E20" s="15">
        <f t="shared" ca="1" si="2"/>
        <v>1</v>
      </c>
      <c r="F20" s="15">
        <f t="shared" ca="1" si="3"/>
        <v>1</v>
      </c>
      <c r="G20" s="16">
        <f t="shared" ca="1" si="4"/>
        <v>1</v>
      </c>
      <c r="H20" s="16">
        <f t="shared" ca="1" si="4"/>
        <v>1</v>
      </c>
      <c r="I20" s="15">
        <f t="shared" ca="1" si="5"/>
        <v>2</v>
      </c>
      <c r="J20" s="16">
        <f t="shared" ca="1" si="5"/>
        <v>2</v>
      </c>
      <c r="K20" s="15"/>
      <c r="L20" s="15"/>
      <c r="M20" s="15">
        <f t="shared" ca="1" si="6"/>
        <v>3</v>
      </c>
      <c r="N20" s="15">
        <f t="shared" ca="1" si="7"/>
        <v>3</v>
      </c>
      <c r="O20" s="15">
        <f t="shared" ca="1" si="8"/>
        <v>1</v>
      </c>
      <c r="P20" s="15">
        <f t="shared" ca="1" si="9"/>
        <v>1</v>
      </c>
      <c r="Q20" s="16">
        <f t="shared" ca="1" si="10"/>
        <v>3</v>
      </c>
      <c r="R20" s="16">
        <f t="shared" ca="1" si="10"/>
        <v>3</v>
      </c>
      <c r="S20" s="16">
        <f t="shared" ca="1" si="11"/>
        <v>4</v>
      </c>
      <c r="T20" s="16">
        <f t="shared" ca="1" si="11"/>
        <v>4</v>
      </c>
      <c r="U20" s="15"/>
      <c r="V20" s="15"/>
      <c r="W20" s="15">
        <f ca="1">IF(OR($I$5="",ISBLANK($I$5)),"",IF($I$5=$C$5,E20,C20))</f>
        <v>1</v>
      </c>
    </row>
    <row r="21" spans="2:23" ht="15" customHeight="1" x14ac:dyDescent="0.25">
      <c r="B21" s="14">
        <v>11</v>
      </c>
      <c r="C21" s="15">
        <f t="shared" ca="1" si="0"/>
        <v>2</v>
      </c>
      <c r="D21" s="15">
        <f t="shared" ca="1" si="1"/>
        <v>2</v>
      </c>
      <c r="E21" s="15">
        <f t="shared" ca="1" si="2"/>
        <v>1</v>
      </c>
      <c r="F21" s="15">
        <f t="shared" ca="1" si="3"/>
        <v>1</v>
      </c>
      <c r="G21" s="16">
        <f t="shared" ca="1" si="4"/>
        <v>2</v>
      </c>
      <c r="H21" s="16">
        <f t="shared" ca="1" si="4"/>
        <v>2</v>
      </c>
      <c r="I21" s="15">
        <f t="shared" ca="1" si="5"/>
        <v>3</v>
      </c>
      <c r="J21" s="16">
        <f t="shared" ca="1" si="5"/>
        <v>3</v>
      </c>
      <c r="K21" s="15"/>
      <c r="L21" s="15"/>
      <c r="M21" s="15">
        <f t="shared" ca="1" si="6"/>
        <v>3</v>
      </c>
      <c r="N21" s="15">
        <f t="shared" ca="1" si="7"/>
        <v>3</v>
      </c>
      <c r="O21" s="15">
        <f t="shared" ca="1" si="8"/>
        <v>2</v>
      </c>
      <c r="P21" s="15">
        <f t="shared" ca="1" si="9"/>
        <v>2</v>
      </c>
      <c r="Q21" s="16">
        <f t="shared" ca="1" si="10"/>
        <v>3</v>
      </c>
      <c r="R21" s="16">
        <f t="shared" ca="1" si="10"/>
        <v>3</v>
      </c>
      <c r="S21" s="16">
        <f t="shared" ca="1" si="11"/>
        <v>5</v>
      </c>
      <c r="T21" s="16">
        <f t="shared" ca="1" si="11"/>
        <v>5</v>
      </c>
      <c r="U21" s="15"/>
      <c r="V21" s="15"/>
      <c r="W21" s="15">
        <f ca="1">IF(OR($I$5="",ISBLANK($I$5)),"",IF($I$5=$C$5,C21,E21))</f>
        <v>1</v>
      </c>
    </row>
    <row r="22" spans="2:23" ht="15" customHeight="1" x14ac:dyDescent="0.25">
      <c r="B22" s="14">
        <v>12</v>
      </c>
      <c r="C22" s="15">
        <f t="shared" ca="1" si="0"/>
        <v>0</v>
      </c>
      <c r="D22" s="15">
        <f t="shared" ca="1" si="1"/>
        <v>0</v>
      </c>
      <c r="E22" s="15">
        <f t="shared" ca="1" si="2"/>
        <v>0</v>
      </c>
      <c r="F22" s="15">
        <f t="shared" ca="1" si="3"/>
        <v>0</v>
      </c>
      <c r="G22" s="16">
        <f t="shared" ca="1" si="4"/>
        <v>0</v>
      </c>
      <c r="H22" s="16">
        <f t="shared" ca="1" si="4"/>
        <v>0</v>
      </c>
      <c r="I22" s="15">
        <f t="shared" ca="1" si="5"/>
        <v>0</v>
      </c>
      <c r="J22" s="16">
        <f t="shared" ca="1" si="5"/>
        <v>0</v>
      </c>
      <c r="K22" s="15"/>
      <c r="L22" s="15"/>
      <c r="M22" s="15">
        <f t="shared" ca="1" si="6"/>
        <v>3</v>
      </c>
      <c r="N22" s="15">
        <f t="shared" ca="1" si="7"/>
        <v>3</v>
      </c>
      <c r="O22" s="15">
        <f t="shared" ca="1" si="8"/>
        <v>3</v>
      </c>
      <c r="P22" s="15">
        <f t="shared" ca="1" si="9"/>
        <v>3</v>
      </c>
      <c r="Q22" s="16">
        <f t="shared" ca="1" si="10"/>
        <v>3</v>
      </c>
      <c r="R22" s="16">
        <f t="shared" ca="1" si="10"/>
        <v>3</v>
      </c>
      <c r="S22" s="16">
        <f t="shared" ca="1" si="11"/>
        <v>6</v>
      </c>
      <c r="T22" s="16">
        <f t="shared" ca="1" si="11"/>
        <v>6</v>
      </c>
      <c r="U22" s="15"/>
      <c r="V22" s="15"/>
      <c r="W22" s="15">
        <f ca="1">IF(OR($I$5="",ISBLANK($I$5)),"",IF($I$5=$C$5,E22,C22))</f>
        <v>0</v>
      </c>
    </row>
    <row r="23" spans="2:23" ht="15" customHeight="1" x14ac:dyDescent="0.25">
      <c r="B23" s="14">
        <v>13</v>
      </c>
      <c r="C23" s="15">
        <f t="shared" ca="1" si="0"/>
        <v>3</v>
      </c>
      <c r="D23" s="15">
        <f t="shared" ca="1" si="1"/>
        <v>3</v>
      </c>
      <c r="E23" s="15">
        <f t="shared" ca="1" si="2"/>
        <v>1</v>
      </c>
      <c r="F23" s="15">
        <f t="shared" ca="1" si="3"/>
        <v>1</v>
      </c>
      <c r="G23" s="16">
        <f t="shared" ca="1" si="4"/>
        <v>3</v>
      </c>
      <c r="H23" s="16">
        <f t="shared" ca="1" si="4"/>
        <v>3</v>
      </c>
      <c r="I23" s="15">
        <f t="shared" ca="1" si="5"/>
        <v>4</v>
      </c>
      <c r="J23" s="16">
        <f t="shared" ca="1" si="5"/>
        <v>4</v>
      </c>
      <c r="K23" s="15"/>
      <c r="L23" s="15"/>
      <c r="M23" s="15">
        <f t="shared" ca="1" si="6"/>
        <v>3</v>
      </c>
      <c r="N23" s="15">
        <f t="shared" ca="1" si="7"/>
        <v>3</v>
      </c>
      <c r="O23" s="15">
        <f t="shared" ca="1" si="8"/>
        <v>3</v>
      </c>
      <c r="P23" s="15">
        <f t="shared" ca="1" si="9"/>
        <v>3</v>
      </c>
      <c r="Q23" s="16">
        <f t="shared" ca="1" si="10"/>
        <v>3</v>
      </c>
      <c r="R23" s="16">
        <f t="shared" ca="1" si="10"/>
        <v>3</v>
      </c>
      <c r="S23" s="16">
        <f t="shared" ca="1" si="11"/>
        <v>6</v>
      </c>
      <c r="T23" s="16">
        <f t="shared" ca="1" si="11"/>
        <v>6</v>
      </c>
      <c r="U23" s="15"/>
      <c r="V23" s="15"/>
      <c r="W23" s="15">
        <f ca="1">IF(OR($I$5="",ISBLANK($I$5)),"",IF($I$5=$C$5,C23,E23))</f>
        <v>1</v>
      </c>
    </row>
    <row r="24" spans="2:23" ht="15" customHeight="1" x14ac:dyDescent="0.25">
      <c r="B24" s="14">
        <v>14</v>
      </c>
      <c r="C24" s="15">
        <f t="shared" ca="1" si="0"/>
        <v>2</v>
      </c>
      <c r="D24" s="15">
        <f t="shared" ca="1" si="1"/>
        <v>2</v>
      </c>
      <c r="E24" s="15">
        <f t="shared" ca="1" si="2"/>
        <v>2</v>
      </c>
      <c r="F24" s="15">
        <f t="shared" ca="1" si="3"/>
        <v>2</v>
      </c>
      <c r="G24" s="16">
        <f t="shared" ca="1" si="4"/>
        <v>2</v>
      </c>
      <c r="H24" s="16">
        <f t="shared" ca="1" si="4"/>
        <v>2</v>
      </c>
      <c r="I24" s="15">
        <f t="shared" ca="1" si="5"/>
        <v>4</v>
      </c>
      <c r="J24" s="16">
        <f t="shared" ca="1" si="5"/>
        <v>4</v>
      </c>
      <c r="K24" s="15"/>
      <c r="L24" s="15"/>
      <c r="M24" s="15">
        <f t="shared" ca="1" si="6"/>
        <v>2</v>
      </c>
      <c r="N24" s="15">
        <f t="shared" ca="1" si="7"/>
        <v>2</v>
      </c>
      <c r="O24" s="15">
        <f t="shared" ca="1" si="8"/>
        <v>3</v>
      </c>
      <c r="P24" s="15">
        <f t="shared" ca="1" si="9"/>
        <v>3</v>
      </c>
      <c r="Q24" s="16">
        <f t="shared" ca="1" si="10"/>
        <v>3</v>
      </c>
      <c r="R24" s="16">
        <f t="shared" ca="1" si="10"/>
        <v>3</v>
      </c>
      <c r="S24" s="16">
        <f t="shared" ca="1" si="11"/>
        <v>5</v>
      </c>
      <c r="T24" s="16">
        <f t="shared" ca="1" si="11"/>
        <v>5</v>
      </c>
      <c r="U24" s="15"/>
      <c r="V24" s="15"/>
      <c r="W24" s="15">
        <f ca="1">IF(OR($I$5="",ISBLANK($I$5)),"",IF($I$5=$C$5,E24,C24))</f>
        <v>2</v>
      </c>
    </row>
    <row r="25" spans="2:23" ht="15" customHeight="1" x14ac:dyDescent="0.25">
      <c r="B25" s="14">
        <v>15</v>
      </c>
      <c r="C25" s="15">
        <f t="shared" ca="1" si="0"/>
        <v>3</v>
      </c>
      <c r="D25" s="15">
        <f t="shared" ca="1" si="1"/>
        <v>3</v>
      </c>
      <c r="E25" s="15">
        <f t="shared" ca="1" si="2"/>
        <v>0</v>
      </c>
      <c r="F25" s="15">
        <f t="shared" ca="1" si="3"/>
        <v>0</v>
      </c>
      <c r="G25" s="16">
        <f t="shared" ca="1" si="4"/>
        <v>3</v>
      </c>
      <c r="H25" s="16">
        <f t="shared" ca="1" si="4"/>
        <v>3</v>
      </c>
      <c r="I25" s="15">
        <f t="shared" ca="1" si="5"/>
        <v>3</v>
      </c>
      <c r="J25" s="16">
        <f t="shared" ca="1" si="5"/>
        <v>3</v>
      </c>
      <c r="K25" s="15"/>
      <c r="L25" s="15"/>
      <c r="M25" s="15">
        <f t="shared" ca="1" si="6"/>
        <v>3</v>
      </c>
      <c r="N25" s="15">
        <f t="shared" ca="1" si="7"/>
        <v>3</v>
      </c>
      <c r="O25" s="15">
        <f t="shared" ca="1" si="8"/>
        <v>0</v>
      </c>
      <c r="P25" s="15">
        <f t="shared" ca="1" si="9"/>
        <v>0</v>
      </c>
      <c r="Q25" s="16">
        <f t="shared" ca="1" si="10"/>
        <v>3</v>
      </c>
      <c r="R25" s="16">
        <f t="shared" ca="1" si="10"/>
        <v>3</v>
      </c>
      <c r="S25" s="16">
        <f t="shared" ca="1" si="11"/>
        <v>3</v>
      </c>
      <c r="T25" s="16">
        <f t="shared" ca="1" si="11"/>
        <v>3</v>
      </c>
      <c r="U25" s="15"/>
      <c r="V25" s="15"/>
      <c r="W25" s="15">
        <f ca="1">IF(OR($I$5="",ISBLANK($I$5)),"",IF($I$5=$C$5,C25,E25))</f>
        <v>0</v>
      </c>
    </row>
    <row r="26" spans="2:23" ht="15" customHeight="1" x14ac:dyDescent="0.25">
      <c r="B26" s="14">
        <v>16</v>
      </c>
      <c r="C26" s="15">
        <f t="shared" ca="1" si="0"/>
        <v>3</v>
      </c>
      <c r="D26" s="15">
        <f t="shared" ca="1" si="1"/>
        <v>3</v>
      </c>
      <c r="E26" s="15">
        <f t="shared" ca="1" si="2"/>
        <v>0</v>
      </c>
      <c r="F26" s="15">
        <f t="shared" ca="1" si="3"/>
        <v>0</v>
      </c>
      <c r="G26" s="16">
        <f t="shared" ca="1" si="4"/>
        <v>3</v>
      </c>
      <c r="H26" s="16">
        <f t="shared" ca="1" si="4"/>
        <v>3</v>
      </c>
      <c r="I26" s="15">
        <f t="shared" ca="1" si="5"/>
        <v>3</v>
      </c>
      <c r="J26" s="16">
        <f t="shared" ca="1" si="5"/>
        <v>3</v>
      </c>
      <c r="K26" s="15"/>
      <c r="L26" s="15"/>
      <c r="M26" s="15">
        <f t="shared" ca="1" si="6"/>
        <v>3</v>
      </c>
      <c r="N26" s="15">
        <f t="shared" ca="1" si="7"/>
        <v>3</v>
      </c>
      <c r="O26" s="15">
        <f t="shared" ca="1" si="8"/>
        <v>0</v>
      </c>
      <c r="P26" s="15">
        <f t="shared" ca="1" si="9"/>
        <v>-4</v>
      </c>
      <c r="Q26" s="16">
        <f t="shared" ca="1" si="10"/>
        <v>3</v>
      </c>
      <c r="R26" s="16">
        <f t="shared" ca="1" si="10"/>
        <v>3</v>
      </c>
      <c r="S26" s="16">
        <f t="shared" ca="1" si="11"/>
        <v>3</v>
      </c>
      <c r="T26" s="16">
        <f t="shared" ca="1" si="11"/>
        <v>-1</v>
      </c>
      <c r="U26" s="15"/>
      <c r="V26" s="15"/>
      <c r="W26" s="15">
        <f ca="1">IF(OR($I$5="",ISBLANK($I$5)),"",IF($I$5=$C$5,E26,C26))</f>
        <v>3</v>
      </c>
    </row>
    <row r="27" spans="2:23" ht="15" customHeight="1" x14ac:dyDescent="0.25">
      <c r="B27" s="14">
        <v>17</v>
      </c>
      <c r="C27" s="15">
        <f t="shared" ca="1" si="0"/>
        <v>2</v>
      </c>
      <c r="D27" s="15">
        <f t="shared" ca="1" si="1"/>
        <v>2</v>
      </c>
      <c r="E27" s="15">
        <f t="shared" ca="1" si="2"/>
        <v>0</v>
      </c>
      <c r="F27" s="15">
        <f t="shared" ca="1" si="3"/>
        <v>-3</v>
      </c>
      <c r="G27" s="16">
        <f t="shared" ca="1" si="4"/>
        <v>2</v>
      </c>
      <c r="H27" s="16">
        <f t="shared" ca="1" si="4"/>
        <v>2</v>
      </c>
      <c r="I27" s="15">
        <f t="shared" ca="1" si="5"/>
        <v>2</v>
      </c>
      <c r="J27" s="16">
        <f t="shared" ca="1" si="5"/>
        <v>-1</v>
      </c>
      <c r="K27" s="15"/>
      <c r="L27" s="15"/>
      <c r="M27" s="15">
        <f t="shared" ca="1" si="6"/>
        <v>0</v>
      </c>
      <c r="N27" s="15">
        <f t="shared" ca="1" si="7"/>
        <v>0</v>
      </c>
      <c r="O27" s="15">
        <f t="shared" ca="1" si="8"/>
        <v>2</v>
      </c>
      <c r="P27" s="15">
        <f t="shared" ca="1" si="9"/>
        <v>2</v>
      </c>
      <c r="Q27" s="16">
        <f t="shared" ca="1" si="10"/>
        <v>2</v>
      </c>
      <c r="R27" s="16">
        <f t="shared" ca="1" si="10"/>
        <v>2</v>
      </c>
      <c r="S27" s="16">
        <f t="shared" ca="1" si="11"/>
        <v>2</v>
      </c>
      <c r="T27" s="16">
        <f t="shared" ca="1" si="11"/>
        <v>2</v>
      </c>
      <c r="U27" s="15"/>
      <c r="V27" s="15"/>
      <c r="W27" s="15">
        <f ca="1">IF(OR($I$5="",ISBLANK($I$5)),"",IF($I$5=$C$5,C27,E27))</f>
        <v>0</v>
      </c>
    </row>
    <row r="28" spans="2:23" ht="15" customHeight="1" x14ac:dyDescent="0.25">
      <c r="B28" s="17">
        <v>18</v>
      </c>
      <c r="C28" s="15">
        <f t="shared" ca="1" si="0"/>
        <v>0</v>
      </c>
      <c r="D28" s="15">
        <f t="shared" ca="1" si="1"/>
        <v>0</v>
      </c>
      <c r="E28" s="15">
        <f t="shared" ca="1" si="2"/>
        <v>2</v>
      </c>
      <c r="F28" s="15">
        <f t="shared" ca="1" si="3"/>
        <v>2</v>
      </c>
      <c r="G28" s="16">
        <f t="shared" ca="1" si="4"/>
        <v>2</v>
      </c>
      <c r="H28" s="16">
        <f t="shared" ca="1" si="4"/>
        <v>2</v>
      </c>
      <c r="I28" s="15">
        <f t="shared" ca="1" si="5"/>
        <v>2</v>
      </c>
      <c r="J28" s="16">
        <f t="shared" ca="1" si="5"/>
        <v>2</v>
      </c>
      <c r="K28" s="15"/>
      <c r="L28" s="15"/>
      <c r="M28" s="15">
        <f t="shared" ca="1" si="6"/>
        <v>0</v>
      </c>
      <c r="N28" s="15">
        <f t="shared" ca="1" si="7"/>
        <v>0</v>
      </c>
      <c r="O28" s="15">
        <f t="shared" ca="1" si="8"/>
        <v>2</v>
      </c>
      <c r="P28" s="15">
        <f t="shared" ca="1" si="9"/>
        <v>2</v>
      </c>
      <c r="Q28" s="16">
        <f t="shared" ca="1" si="10"/>
        <v>2</v>
      </c>
      <c r="R28" s="16">
        <f t="shared" ca="1" si="10"/>
        <v>2</v>
      </c>
      <c r="S28" s="16">
        <f t="shared" ca="1" si="11"/>
        <v>2</v>
      </c>
      <c r="T28" s="16">
        <f t="shared" ca="1" si="11"/>
        <v>2</v>
      </c>
      <c r="U28" s="15"/>
      <c r="V28" s="15"/>
      <c r="W28" s="15">
        <f ca="1">IF(OR($I$5="",ISBLANK($I$5)),"",IF($I$5=$C$5,E28,C28))</f>
        <v>0</v>
      </c>
    </row>
    <row r="29" spans="2:23" ht="15" x14ac:dyDescent="0.25">
      <c r="B29" s="18"/>
      <c r="C29" s="161" t="s">
        <v>2</v>
      </c>
      <c r="D29" s="161"/>
      <c r="E29" s="161"/>
      <c r="F29" s="162"/>
      <c r="G29" s="15">
        <f ca="1">SUM(G11:G28)</f>
        <v>39</v>
      </c>
      <c r="H29" s="15"/>
      <c r="I29" s="15">
        <f ca="1">SUM(I11:I28)</f>
        <v>52</v>
      </c>
      <c r="J29" s="19"/>
      <c r="K29" s="20"/>
      <c r="L29" s="21"/>
      <c r="M29" s="161" t="s">
        <v>2</v>
      </c>
      <c r="N29" s="161"/>
      <c r="O29" s="161"/>
      <c r="P29" s="162"/>
      <c r="Q29" s="15">
        <f ca="1">SUM(Q11:Q28)</f>
        <v>47</v>
      </c>
      <c r="R29" s="15"/>
      <c r="S29" s="15">
        <f ca="1">SUM(S11:S28)</f>
        <v>68</v>
      </c>
      <c r="T29" s="19"/>
      <c r="U29" s="22"/>
      <c r="V29" s="56"/>
    </row>
    <row r="30" spans="2:23" ht="3.75" customHeight="1" x14ac:dyDescent="0.25">
      <c r="V30" s="40"/>
    </row>
  </sheetData>
  <mergeCells count="22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C5:D5"/>
    <mergeCell ref="C6:D6"/>
    <mergeCell ref="I6:K6"/>
    <mergeCell ref="I4:M4"/>
    <mergeCell ref="I5:M5"/>
  </mergeCells>
  <pageMargins left="0.7" right="0.7" top="0.75" bottom="0.75" header="0.3" footer="0.3"/>
  <pageSetup paperSize="9" orientation="portrait" horizontalDpi="4294967293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58">
    <tabColor theme="1"/>
  </sheetPr>
  <dimension ref="A1:X30"/>
  <sheetViews>
    <sheetView zoomScale="90" zoomScaleNormal="90" workbookViewId="0">
      <selection activeCell="E4" sqref="E4:E6"/>
    </sheetView>
  </sheetViews>
  <sheetFormatPr defaultColWidth="0" defaultRowHeight="0" customHeight="1" zeroHeight="1" x14ac:dyDescent="0.25"/>
  <cols>
    <col min="1" max="1" width="0.7109375" style="6" customWidth="1"/>
    <col min="2" max="2" width="11.7109375" style="5" customWidth="1"/>
    <col min="3" max="3" width="24.28515625" style="6" customWidth="1"/>
    <col min="4" max="4" width="12.140625" style="6" hidden="1" customWidth="1"/>
    <col min="5" max="5" width="24.28515625" style="6" customWidth="1"/>
    <col min="6" max="6" width="12.140625" style="6" hidden="1" customWidth="1"/>
    <col min="7" max="7" width="12.140625" style="6" customWidth="1"/>
    <col min="8" max="8" width="20.85546875" style="6" hidden="1" customWidth="1"/>
    <col min="9" max="9" width="12.140625" style="6" customWidth="1"/>
    <col min="10" max="10" width="21" style="6" hidden="1" customWidth="1"/>
    <col min="11" max="12" width="19" style="6" hidden="1" customWidth="1"/>
    <col min="13" max="13" width="24.28515625" style="6" customWidth="1"/>
    <col min="14" max="14" width="12.140625" style="6" hidden="1" customWidth="1"/>
    <col min="15" max="15" width="24.28515625" style="6" customWidth="1"/>
    <col min="16" max="16" width="12.140625" style="6" hidden="1" customWidth="1"/>
    <col min="17" max="17" width="12.140625" style="6" customWidth="1"/>
    <col min="18" max="18" width="9.140625" style="6" hidden="1" customWidth="1"/>
    <col min="19" max="19" width="12.140625" style="6" customWidth="1"/>
    <col min="20" max="20" width="9.140625" style="6" hidden="1" customWidth="1"/>
    <col min="21" max="22" width="19" style="6" hidden="1" customWidth="1"/>
    <col min="23" max="23" width="14.85546875" style="6" customWidth="1"/>
    <col min="24" max="24" width="0.5703125" style="6" customWidth="1"/>
    <col min="25" max="16384" width="9.140625" style="6" hidden="1"/>
  </cols>
  <sheetData>
    <row r="1" spans="2:23" ht="3.75" customHeight="1" x14ac:dyDescent="0.25"/>
    <row r="2" spans="2:23" ht="23.25" x14ac:dyDescent="0.25">
      <c r="B2" s="166" t="str">
        <f ca="1">MID(CELL("filename",B2),FIND("]",CELL("filename",B2))+1,255)</f>
        <v>The Dulverton Dickheads</v>
      </c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8"/>
    </row>
    <row r="3" spans="2:23" ht="15" x14ac:dyDescent="0.25"/>
    <row r="4" spans="2:23" ht="15" customHeight="1" x14ac:dyDescent="0.25">
      <c r="E4" s="40"/>
      <c r="F4" s="40"/>
      <c r="G4" s="40"/>
      <c r="H4" s="5"/>
      <c r="I4" s="155" t="s">
        <v>100</v>
      </c>
      <c r="J4" s="156"/>
      <c r="K4" s="156"/>
      <c r="L4" s="156"/>
      <c r="M4" s="157"/>
    </row>
    <row r="5" spans="2:23" ht="15" customHeight="1" x14ac:dyDescent="0.25">
      <c r="B5" s="8" t="s">
        <v>28</v>
      </c>
      <c r="C5" s="148" t="s">
        <v>7</v>
      </c>
      <c r="D5" s="149"/>
      <c r="E5" s="7"/>
      <c r="F5" s="40"/>
      <c r="G5" s="40"/>
      <c r="I5" s="150" t="e">
        <f>IF(ISBLANK('Pink Ball'!#REF!),"",'Pink Ball'!#REF!)</f>
        <v>#REF!</v>
      </c>
      <c r="J5" s="158"/>
      <c r="K5" s="158"/>
      <c r="L5" s="158"/>
      <c r="M5" s="151"/>
    </row>
    <row r="6" spans="2:23" ht="15" customHeight="1" x14ac:dyDescent="0.25">
      <c r="B6" s="9" t="s">
        <v>29</v>
      </c>
      <c r="C6" s="150" t="s">
        <v>33</v>
      </c>
      <c r="D6" s="151"/>
      <c r="E6" s="7"/>
      <c r="F6" s="40"/>
      <c r="G6" s="40"/>
      <c r="I6" s="159"/>
      <c r="J6" s="159"/>
      <c r="K6" s="159"/>
    </row>
    <row r="7" spans="2:23" ht="15" x14ac:dyDescent="0.25">
      <c r="E7" s="5"/>
    </row>
    <row r="8" spans="2:23" ht="15" x14ac:dyDescent="0.25">
      <c r="B8" s="140" t="s">
        <v>23</v>
      </c>
      <c r="C8" s="155" t="s">
        <v>24</v>
      </c>
      <c r="D8" s="156"/>
      <c r="E8" s="156"/>
      <c r="F8" s="156"/>
      <c r="G8" s="156"/>
      <c r="H8" s="156"/>
      <c r="I8" s="156"/>
      <c r="J8" s="156"/>
      <c r="K8" s="156"/>
      <c r="L8" s="157"/>
      <c r="M8" s="155" t="s">
        <v>25</v>
      </c>
      <c r="N8" s="156"/>
      <c r="O8" s="156"/>
      <c r="P8" s="156"/>
      <c r="Q8" s="156"/>
      <c r="R8" s="156"/>
      <c r="S8" s="156"/>
      <c r="T8" s="156"/>
      <c r="U8" s="156"/>
      <c r="V8" s="157"/>
      <c r="W8" s="160" t="s">
        <v>60</v>
      </c>
    </row>
    <row r="9" spans="2:23" ht="15" customHeight="1" x14ac:dyDescent="0.25">
      <c r="B9" s="141"/>
      <c r="C9" s="146" t="str">
        <f>IF(ISBLANK($C$5),"",$C$5&amp;"'s Score")</f>
        <v>Neil's Score</v>
      </c>
      <c r="D9" s="152"/>
      <c r="E9" s="146" t="str">
        <f>IF(ISBLANK($C$6),"",$C$6&amp;"'s Score")</f>
        <v>Rich B's Score</v>
      </c>
      <c r="F9" s="152"/>
      <c r="G9" s="146" t="s">
        <v>30</v>
      </c>
      <c r="H9" s="147"/>
      <c r="I9" s="147"/>
      <c r="J9" s="147"/>
      <c r="K9" s="153"/>
      <c r="L9" s="153"/>
      <c r="M9" s="146" t="str">
        <f>IF(ISBLANK($C$5),"",$C$5&amp;"'s Score")</f>
        <v>Neil's Score</v>
      </c>
      <c r="N9" s="152"/>
      <c r="O9" s="146" t="str">
        <f>IF(ISBLANK($C$6),"",$C$6&amp;"'s Score")</f>
        <v>Rich B's Score</v>
      </c>
      <c r="P9" s="152"/>
      <c r="Q9" s="146" t="s">
        <v>30</v>
      </c>
      <c r="R9" s="147"/>
      <c r="S9" s="147"/>
      <c r="T9" s="147"/>
      <c r="U9" s="153"/>
      <c r="V9" s="153"/>
      <c r="W9" s="160"/>
    </row>
    <row r="10" spans="2:23" ht="15" x14ac:dyDescent="0.25">
      <c r="B10" s="142"/>
      <c r="C10" s="10" t="s">
        <v>41</v>
      </c>
      <c r="D10" s="10" t="s">
        <v>40</v>
      </c>
      <c r="E10" s="10" t="s">
        <v>41</v>
      </c>
      <c r="F10" s="10" t="s">
        <v>40</v>
      </c>
      <c r="G10" s="11" t="s">
        <v>43</v>
      </c>
      <c r="H10" s="12" t="s">
        <v>46</v>
      </c>
      <c r="I10" s="13" t="s">
        <v>42</v>
      </c>
      <c r="J10" s="12" t="s">
        <v>47</v>
      </c>
      <c r="K10" s="154"/>
      <c r="L10" s="154"/>
      <c r="M10" s="10" t="s">
        <v>41</v>
      </c>
      <c r="N10" s="10" t="s">
        <v>40</v>
      </c>
      <c r="O10" s="10" t="s">
        <v>41</v>
      </c>
      <c r="P10" s="10" t="s">
        <v>40</v>
      </c>
      <c r="Q10" s="11" t="s">
        <v>43</v>
      </c>
      <c r="R10" s="12" t="s">
        <v>46</v>
      </c>
      <c r="S10" s="13" t="s">
        <v>42</v>
      </c>
      <c r="T10" s="12" t="s">
        <v>47</v>
      </c>
      <c r="U10" s="154"/>
      <c r="V10" s="154"/>
      <c r="W10" s="160"/>
    </row>
    <row r="11" spans="2:23" ht="15" x14ac:dyDescent="0.25">
      <c r="B11" s="14">
        <v>1</v>
      </c>
      <c r="C11" s="15">
        <f ca="1">IFERROR(INDIRECT("'"&amp;$C$5&amp;"'!G"&amp;($B11+10)),"")</f>
        <v>0</v>
      </c>
      <c r="D11" s="15">
        <f ca="1">IFERROR(INDIRECT("'"&amp;$C$5&amp;"'!H"&amp;($B11+10)),"")</f>
        <v>-1</v>
      </c>
      <c r="E11" s="15">
        <f ca="1">IFERROR(INDIRECT("'"&amp;$C$6&amp;"'!G"&amp;($B11+10)),"")</f>
        <v>1</v>
      </c>
      <c r="F11" s="15">
        <f ca="1">IFERROR(INDIRECT("'"&amp;$C$6&amp;"'!H"&amp;($B11+10)),"")</f>
        <v>1</v>
      </c>
      <c r="G11" s="16">
        <f ca="1">IFERROR((IF(C11=E11,C11,IF(C11&gt;E11,C11,E11))),"")</f>
        <v>1</v>
      </c>
      <c r="H11" s="16">
        <f ca="1">IFERROR((IF(D11=F11,D11,IF(D11&gt;F11,D11,F11))),"")</f>
        <v>1</v>
      </c>
      <c r="I11" s="16">
        <f ca="1">E11+C11</f>
        <v>1</v>
      </c>
      <c r="J11" s="16">
        <f ca="1">F11+D11</f>
        <v>0</v>
      </c>
      <c r="K11" s="15"/>
      <c r="L11" s="15"/>
      <c r="M11" s="15">
        <f ca="1">IFERROR(INDIRECT("'"&amp;$C$5&amp;"'!Q"&amp;($B11+10)),"")</f>
        <v>2</v>
      </c>
      <c r="N11" s="15">
        <f ca="1">IFERROR(INDIRECT("'"&amp;$C$5&amp;"'!R"&amp;($B11+10)),"")</f>
        <v>2</v>
      </c>
      <c r="O11" s="15">
        <f ca="1">IFERROR(INDIRECT("'"&amp;$C$6&amp;"'!Q"&amp;($B11+10)),"")</f>
        <v>1</v>
      </c>
      <c r="P11" s="15">
        <f ca="1">IFERROR(INDIRECT("'"&amp;$C$6&amp;"'!R"&amp;($B11+10)),"")</f>
        <v>1</v>
      </c>
      <c r="Q11" s="16">
        <f ca="1">IFERROR((IF(M11=O11,M11,IF(M11&gt;O11,M11,O11))),"")</f>
        <v>2</v>
      </c>
      <c r="R11" s="16">
        <f ca="1">IFERROR((IF(N11=P11,N11,IF(N11&gt;P11,N11,P11))),"")</f>
        <v>2</v>
      </c>
      <c r="S11" s="16">
        <f ca="1">O11+M11</f>
        <v>3</v>
      </c>
      <c r="T11" s="16">
        <f ca="1">P11+N11</f>
        <v>3</v>
      </c>
      <c r="U11" s="15"/>
      <c r="V11" s="15"/>
      <c r="W11" s="15" t="e">
        <f>IF(OR($I$5="",ISBLANK($I$5)),"",IF($I$5=$C$5,C11,E11))</f>
        <v>#REF!</v>
      </c>
    </row>
    <row r="12" spans="2:23" ht="15" customHeight="1" x14ac:dyDescent="0.25">
      <c r="B12" s="14">
        <v>2</v>
      </c>
      <c r="C12" s="15">
        <f t="shared" ref="C12:C28" ca="1" si="0">IFERROR(INDIRECT("'"&amp;$C$5&amp;"'!G"&amp;($B12+10)),"")</f>
        <v>2</v>
      </c>
      <c r="D12" s="15">
        <f t="shared" ref="D12:D28" ca="1" si="1">IFERROR(INDIRECT("'"&amp;$C$5&amp;"'!H"&amp;($B12+10)),"")</f>
        <v>2</v>
      </c>
      <c r="E12" s="15">
        <f t="shared" ref="E12:E28" ca="1" si="2">IFERROR(INDIRECT("'"&amp;$C$6&amp;"'!G"&amp;($B12+10)),"")</f>
        <v>0</v>
      </c>
      <c r="F12" s="15">
        <f t="shared" ref="F12:F28" ca="1" si="3">IFERROR(INDIRECT("'"&amp;$C$6&amp;"'!H"&amp;($B12+10)),"")</f>
        <v>-1</v>
      </c>
      <c r="G12" s="16">
        <f t="shared" ref="G12:H28" ca="1" si="4">IFERROR((IF(C12=E12,C12,IF(C12&gt;E12,C12,E12))),"")</f>
        <v>2</v>
      </c>
      <c r="H12" s="16">
        <f t="shared" ca="1" si="4"/>
        <v>2</v>
      </c>
      <c r="I12" s="15">
        <f t="shared" ref="I12:J28" ca="1" si="5">E12+C12</f>
        <v>2</v>
      </c>
      <c r="J12" s="16">
        <f t="shared" ca="1" si="5"/>
        <v>1</v>
      </c>
      <c r="K12" s="15"/>
      <c r="L12" s="15"/>
      <c r="M12" s="15">
        <f t="shared" ref="M12:M28" ca="1" si="6">IFERROR(INDIRECT("'"&amp;$C$5&amp;"'!Q"&amp;($B12+10)),"")</f>
        <v>3</v>
      </c>
      <c r="N12" s="15">
        <f t="shared" ref="N12:N28" ca="1" si="7">IFERROR(INDIRECT("'"&amp;$C$5&amp;"'!R"&amp;($B12+10)),"")</f>
        <v>3</v>
      </c>
      <c r="O12" s="15">
        <f t="shared" ref="O12:O28" ca="1" si="8">IFERROR(INDIRECT("'"&amp;$C$6&amp;"'!Q"&amp;($B12+10)),"")</f>
        <v>1</v>
      </c>
      <c r="P12" s="15">
        <f t="shared" ref="P12:P28" ca="1" si="9">IFERROR(INDIRECT("'"&amp;$C$6&amp;"'!R"&amp;($B12+10)),"")</f>
        <v>1</v>
      </c>
      <c r="Q12" s="16">
        <f t="shared" ref="Q12:R28" ca="1" si="10">IFERROR((IF(M12=O12,M12,IF(M12&gt;O12,M12,O12))),"")</f>
        <v>3</v>
      </c>
      <c r="R12" s="16">
        <f t="shared" ca="1" si="10"/>
        <v>3</v>
      </c>
      <c r="S12" s="16">
        <f t="shared" ref="S12:T28" ca="1" si="11">O12+M12</f>
        <v>4</v>
      </c>
      <c r="T12" s="16">
        <f t="shared" ca="1" si="11"/>
        <v>4</v>
      </c>
      <c r="U12" s="15"/>
      <c r="V12" s="15"/>
      <c r="W12" s="15" t="e">
        <f>IF(OR($I$5="",ISBLANK($I$5)),"",IF($I$5=$C$5,E12,C12))</f>
        <v>#REF!</v>
      </c>
    </row>
    <row r="13" spans="2:23" ht="15" customHeight="1" x14ac:dyDescent="0.25">
      <c r="B13" s="14">
        <v>3</v>
      </c>
      <c r="C13" s="15">
        <f t="shared" ca="1" si="0"/>
        <v>2</v>
      </c>
      <c r="D13" s="15">
        <f t="shared" ca="1" si="1"/>
        <v>2</v>
      </c>
      <c r="E13" s="15">
        <f t="shared" ca="1" si="2"/>
        <v>0</v>
      </c>
      <c r="F13" s="15">
        <f t="shared" ca="1" si="3"/>
        <v>0</v>
      </c>
      <c r="G13" s="16">
        <f t="shared" ca="1" si="4"/>
        <v>2</v>
      </c>
      <c r="H13" s="16">
        <f t="shared" ca="1" si="4"/>
        <v>2</v>
      </c>
      <c r="I13" s="15">
        <f t="shared" ca="1" si="5"/>
        <v>2</v>
      </c>
      <c r="J13" s="16">
        <f t="shared" ca="1" si="5"/>
        <v>2</v>
      </c>
      <c r="K13" s="15"/>
      <c r="L13" s="15"/>
      <c r="M13" s="15">
        <f t="shared" ca="1" si="6"/>
        <v>0</v>
      </c>
      <c r="N13" s="15">
        <f t="shared" ca="1" si="7"/>
        <v>-4</v>
      </c>
      <c r="O13" s="15">
        <f t="shared" ca="1" si="8"/>
        <v>1</v>
      </c>
      <c r="P13" s="15">
        <f t="shared" ca="1" si="9"/>
        <v>1</v>
      </c>
      <c r="Q13" s="16">
        <f t="shared" ca="1" si="10"/>
        <v>1</v>
      </c>
      <c r="R13" s="16">
        <f t="shared" ca="1" si="10"/>
        <v>1</v>
      </c>
      <c r="S13" s="16">
        <f t="shared" ca="1" si="11"/>
        <v>1</v>
      </c>
      <c r="T13" s="16">
        <f t="shared" ca="1" si="11"/>
        <v>-3</v>
      </c>
      <c r="U13" s="15"/>
      <c r="V13" s="15"/>
      <c r="W13" s="15" t="e">
        <f>IF(OR($I$5="",ISBLANK($I$5)),"",IF($I$5=$C$5,C13,E13))</f>
        <v>#REF!</v>
      </c>
    </row>
    <row r="14" spans="2:23" ht="15" customHeight="1" x14ac:dyDescent="0.25">
      <c r="B14" s="14">
        <v>4</v>
      </c>
      <c r="C14" s="15">
        <f t="shared" ca="1" si="0"/>
        <v>0</v>
      </c>
      <c r="D14" s="15">
        <f t="shared" ca="1" si="1"/>
        <v>0</v>
      </c>
      <c r="E14" s="15">
        <f t="shared" ca="1" si="2"/>
        <v>0</v>
      </c>
      <c r="F14" s="15">
        <f t="shared" ca="1" si="3"/>
        <v>-2</v>
      </c>
      <c r="G14" s="16">
        <f t="shared" ca="1" si="4"/>
        <v>0</v>
      </c>
      <c r="H14" s="16">
        <f t="shared" ca="1" si="4"/>
        <v>0</v>
      </c>
      <c r="I14" s="15">
        <f t="shared" ca="1" si="5"/>
        <v>0</v>
      </c>
      <c r="J14" s="16">
        <f t="shared" ca="1" si="5"/>
        <v>-2</v>
      </c>
      <c r="K14" s="15"/>
      <c r="L14" s="15"/>
      <c r="M14" s="15">
        <f t="shared" ca="1" si="6"/>
        <v>2</v>
      </c>
      <c r="N14" s="15">
        <f t="shared" ca="1" si="7"/>
        <v>2</v>
      </c>
      <c r="O14" s="15">
        <f t="shared" ca="1" si="8"/>
        <v>0</v>
      </c>
      <c r="P14" s="15">
        <f t="shared" ca="1" si="9"/>
        <v>-5</v>
      </c>
      <c r="Q14" s="16">
        <f t="shared" ca="1" si="10"/>
        <v>2</v>
      </c>
      <c r="R14" s="16">
        <f t="shared" ca="1" si="10"/>
        <v>2</v>
      </c>
      <c r="S14" s="16">
        <f t="shared" ca="1" si="11"/>
        <v>2</v>
      </c>
      <c r="T14" s="16">
        <f t="shared" ca="1" si="11"/>
        <v>-3</v>
      </c>
      <c r="U14" s="15"/>
      <c r="V14" s="15"/>
      <c r="W14" s="15" t="e">
        <f>IF(OR($I$5="",ISBLANK($I$5)),"",IF($I$5=$C$5,E14,C14))</f>
        <v>#REF!</v>
      </c>
    </row>
    <row r="15" spans="2:23" ht="15" customHeight="1" x14ac:dyDescent="0.25">
      <c r="B15" s="14">
        <v>5</v>
      </c>
      <c r="C15" s="15">
        <f t="shared" ca="1" si="0"/>
        <v>1</v>
      </c>
      <c r="D15" s="15">
        <f t="shared" ca="1" si="1"/>
        <v>1</v>
      </c>
      <c r="E15" s="15">
        <f t="shared" ca="1" si="2"/>
        <v>2</v>
      </c>
      <c r="F15" s="15">
        <f t="shared" ca="1" si="3"/>
        <v>2</v>
      </c>
      <c r="G15" s="16">
        <f t="shared" ca="1" si="4"/>
        <v>2</v>
      </c>
      <c r="H15" s="16">
        <f t="shared" ca="1" si="4"/>
        <v>2</v>
      </c>
      <c r="I15" s="15">
        <f t="shared" ca="1" si="5"/>
        <v>3</v>
      </c>
      <c r="J15" s="16">
        <f t="shared" ca="1" si="5"/>
        <v>3</v>
      </c>
      <c r="K15" s="15"/>
      <c r="L15" s="15"/>
      <c r="M15" s="15">
        <f t="shared" ca="1" si="6"/>
        <v>2</v>
      </c>
      <c r="N15" s="15">
        <f t="shared" ca="1" si="7"/>
        <v>2</v>
      </c>
      <c r="O15" s="15">
        <f t="shared" ca="1" si="8"/>
        <v>0</v>
      </c>
      <c r="P15" s="15">
        <f t="shared" ca="1" si="9"/>
        <v>0</v>
      </c>
      <c r="Q15" s="16">
        <f t="shared" ca="1" si="10"/>
        <v>2</v>
      </c>
      <c r="R15" s="16">
        <f t="shared" ca="1" si="10"/>
        <v>2</v>
      </c>
      <c r="S15" s="16">
        <f t="shared" ca="1" si="11"/>
        <v>2</v>
      </c>
      <c r="T15" s="16">
        <f t="shared" ca="1" si="11"/>
        <v>2</v>
      </c>
      <c r="U15" s="15"/>
      <c r="V15" s="15"/>
      <c r="W15" s="15" t="e">
        <f>IF(OR($I$5="",ISBLANK($I$5)),"",IF($I$5=$C$5,C15,E15))</f>
        <v>#REF!</v>
      </c>
    </row>
    <row r="16" spans="2:23" ht="15" customHeight="1" x14ac:dyDescent="0.25">
      <c r="B16" s="14">
        <v>6</v>
      </c>
      <c r="C16" s="15">
        <f t="shared" ca="1" si="0"/>
        <v>2</v>
      </c>
      <c r="D16" s="15">
        <f t="shared" ca="1" si="1"/>
        <v>2</v>
      </c>
      <c r="E16" s="15">
        <f t="shared" ca="1" si="2"/>
        <v>1</v>
      </c>
      <c r="F16" s="15">
        <f t="shared" ca="1" si="3"/>
        <v>1</v>
      </c>
      <c r="G16" s="16">
        <f t="shared" ca="1" si="4"/>
        <v>2</v>
      </c>
      <c r="H16" s="16">
        <f t="shared" ca="1" si="4"/>
        <v>2</v>
      </c>
      <c r="I16" s="15">
        <f t="shared" ca="1" si="5"/>
        <v>3</v>
      </c>
      <c r="J16" s="16">
        <f t="shared" ca="1" si="5"/>
        <v>3</v>
      </c>
      <c r="K16" s="15"/>
      <c r="L16" s="15"/>
      <c r="M16" s="15">
        <f t="shared" ca="1" si="6"/>
        <v>0</v>
      </c>
      <c r="N16" s="15">
        <f t="shared" ca="1" si="7"/>
        <v>0</v>
      </c>
      <c r="O16" s="15">
        <f t="shared" ca="1" si="8"/>
        <v>2</v>
      </c>
      <c r="P16" s="15">
        <f t="shared" ca="1" si="9"/>
        <v>2</v>
      </c>
      <c r="Q16" s="16">
        <f t="shared" ca="1" si="10"/>
        <v>2</v>
      </c>
      <c r="R16" s="16">
        <f t="shared" ca="1" si="10"/>
        <v>2</v>
      </c>
      <c r="S16" s="16">
        <f t="shared" ca="1" si="11"/>
        <v>2</v>
      </c>
      <c r="T16" s="16">
        <f t="shared" ca="1" si="11"/>
        <v>2</v>
      </c>
      <c r="U16" s="15"/>
      <c r="V16" s="15"/>
      <c r="W16" s="15" t="e">
        <f>IF(OR($I$5="",ISBLANK($I$5)),"",IF($I$5=$C$5,E16,C16))</f>
        <v>#REF!</v>
      </c>
    </row>
    <row r="17" spans="2:23" ht="15" customHeight="1" x14ac:dyDescent="0.25">
      <c r="B17" s="14">
        <v>7</v>
      </c>
      <c r="C17" s="15">
        <f t="shared" ca="1" si="0"/>
        <v>2</v>
      </c>
      <c r="D17" s="15">
        <f t="shared" ca="1" si="1"/>
        <v>2</v>
      </c>
      <c r="E17" s="15">
        <f t="shared" ca="1" si="2"/>
        <v>3</v>
      </c>
      <c r="F17" s="15">
        <f t="shared" ca="1" si="3"/>
        <v>3</v>
      </c>
      <c r="G17" s="16">
        <f t="shared" ca="1" si="4"/>
        <v>3</v>
      </c>
      <c r="H17" s="16">
        <f t="shared" ca="1" si="4"/>
        <v>3</v>
      </c>
      <c r="I17" s="15">
        <f t="shared" ca="1" si="5"/>
        <v>5</v>
      </c>
      <c r="J17" s="16">
        <f t="shared" ca="1" si="5"/>
        <v>5</v>
      </c>
      <c r="K17" s="15"/>
      <c r="L17" s="15"/>
      <c r="M17" s="15">
        <f t="shared" ca="1" si="6"/>
        <v>3</v>
      </c>
      <c r="N17" s="15">
        <f t="shared" ca="1" si="7"/>
        <v>3</v>
      </c>
      <c r="O17" s="15">
        <f t="shared" ca="1" si="8"/>
        <v>3</v>
      </c>
      <c r="P17" s="15">
        <f t="shared" ca="1" si="9"/>
        <v>3</v>
      </c>
      <c r="Q17" s="16">
        <f t="shared" ca="1" si="10"/>
        <v>3</v>
      </c>
      <c r="R17" s="16">
        <f t="shared" ca="1" si="10"/>
        <v>3</v>
      </c>
      <c r="S17" s="16">
        <f t="shared" ca="1" si="11"/>
        <v>6</v>
      </c>
      <c r="T17" s="16">
        <f t="shared" ca="1" si="11"/>
        <v>6</v>
      </c>
      <c r="U17" s="15"/>
      <c r="V17" s="15"/>
      <c r="W17" s="15" t="e">
        <f>IF(OR($I$5="",ISBLANK($I$5)),"",IF($I$5=$C$5,C17,E17))</f>
        <v>#REF!</v>
      </c>
    </row>
    <row r="18" spans="2:23" ht="15" customHeight="1" x14ac:dyDescent="0.25">
      <c r="B18" s="14">
        <v>8</v>
      </c>
      <c r="C18" s="15">
        <f t="shared" ca="1" si="0"/>
        <v>0</v>
      </c>
      <c r="D18" s="15">
        <f t="shared" ca="1" si="1"/>
        <v>-1</v>
      </c>
      <c r="E18" s="15">
        <f t="shared" ca="1" si="2"/>
        <v>1</v>
      </c>
      <c r="F18" s="15">
        <f t="shared" ca="1" si="3"/>
        <v>1</v>
      </c>
      <c r="G18" s="16">
        <f t="shared" ca="1" si="4"/>
        <v>1</v>
      </c>
      <c r="H18" s="16">
        <f t="shared" ca="1" si="4"/>
        <v>1</v>
      </c>
      <c r="I18" s="15">
        <f t="shared" ca="1" si="5"/>
        <v>1</v>
      </c>
      <c r="J18" s="16">
        <f t="shared" ca="1" si="5"/>
        <v>0</v>
      </c>
      <c r="K18" s="15"/>
      <c r="L18" s="15"/>
      <c r="M18" s="15">
        <f t="shared" ca="1" si="6"/>
        <v>2</v>
      </c>
      <c r="N18" s="15">
        <f t="shared" ca="1" si="7"/>
        <v>2</v>
      </c>
      <c r="O18" s="15">
        <f t="shared" ca="1" si="8"/>
        <v>2</v>
      </c>
      <c r="P18" s="15">
        <f t="shared" ca="1" si="9"/>
        <v>2</v>
      </c>
      <c r="Q18" s="16">
        <f t="shared" ca="1" si="10"/>
        <v>2</v>
      </c>
      <c r="R18" s="16">
        <f t="shared" ca="1" si="10"/>
        <v>2</v>
      </c>
      <c r="S18" s="16">
        <f t="shared" ca="1" si="11"/>
        <v>4</v>
      </c>
      <c r="T18" s="16">
        <f t="shared" ca="1" si="11"/>
        <v>4</v>
      </c>
      <c r="U18" s="15"/>
      <c r="V18" s="15"/>
      <c r="W18" s="15" t="e">
        <f>IF(OR($I$5="",ISBLANK($I$5)),"",IF($I$5=$C$5,E18,C18))</f>
        <v>#REF!</v>
      </c>
    </row>
    <row r="19" spans="2:23" ht="15" customHeight="1" x14ac:dyDescent="0.25">
      <c r="B19" s="14">
        <v>9</v>
      </c>
      <c r="C19" s="15">
        <f t="shared" ca="1" si="0"/>
        <v>2</v>
      </c>
      <c r="D19" s="15">
        <f t="shared" ca="1" si="1"/>
        <v>2</v>
      </c>
      <c r="E19" s="15">
        <f t="shared" ca="1" si="2"/>
        <v>4</v>
      </c>
      <c r="F19" s="15">
        <f t="shared" ca="1" si="3"/>
        <v>4</v>
      </c>
      <c r="G19" s="16">
        <f t="shared" ca="1" si="4"/>
        <v>4</v>
      </c>
      <c r="H19" s="16">
        <f t="shared" ca="1" si="4"/>
        <v>4</v>
      </c>
      <c r="I19" s="15">
        <f t="shared" ca="1" si="5"/>
        <v>6</v>
      </c>
      <c r="J19" s="16">
        <f t="shared" ca="1" si="5"/>
        <v>6</v>
      </c>
      <c r="K19" s="15"/>
      <c r="L19" s="15"/>
      <c r="M19" s="15">
        <f t="shared" ca="1" si="6"/>
        <v>0</v>
      </c>
      <c r="N19" s="15">
        <f t="shared" ca="1" si="7"/>
        <v>-1</v>
      </c>
      <c r="O19" s="15">
        <f t="shared" ca="1" si="8"/>
        <v>0</v>
      </c>
      <c r="P19" s="15">
        <f t="shared" ca="1" si="9"/>
        <v>-5</v>
      </c>
      <c r="Q19" s="16">
        <f t="shared" ca="1" si="10"/>
        <v>0</v>
      </c>
      <c r="R19" s="16">
        <f t="shared" ca="1" si="10"/>
        <v>-1</v>
      </c>
      <c r="S19" s="16">
        <f t="shared" ca="1" si="11"/>
        <v>0</v>
      </c>
      <c r="T19" s="16">
        <f t="shared" ca="1" si="11"/>
        <v>-6</v>
      </c>
      <c r="U19" s="15"/>
      <c r="V19" s="15"/>
      <c r="W19" s="15" t="e">
        <f>IF(OR($I$5="",ISBLANK($I$5)),"",IF($I$5=$C$5,C19,E19))</f>
        <v>#REF!</v>
      </c>
    </row>
    <row r="20" spans="2:23" ht="15" customHeight="1" x14ac:dyDescent="0.25">
      <c r="B20" s="14">
        <v>10</v>
      </c>
      <c r="C20" s="15">
        <f t="shared" ca="1" si="0"/>
        <v>2</v>
      </c>
      <c r="D20" s="15">
        <f t="shared" ca="1" si="1"/>
        <v>2</v>
      </c>
      <c r="E20" s="15">
        <f t="shared" ca="1" si="2"/>
        <v>1</v>
      </c>
      <c r="F20" s="15">
        <f t="shared" ca="1" si="3"/>
        <v>1</v>
      </c>
      <c r="G20" s="16">
        <f t="shared" ca="1" si="4"/>
        <v>2</v>
      </c>
      <c r="H20" s="16">
        <f t="shared" ca="1" si="4"/>
        <v>2</v>
      </c>
      <c r="I20" s="15">
        <f t="shared" ca="1" si="5"/>
        <v>3</v>
      </c>
      <c r="J20" s="16">
        <f t="shared" ca="1" si="5"/>
        <v>3</v>
      </c>
      <c r="K20" s="15"/>
      <c r="L20" s="15"/>
      <c r="M20" s="15">
        <f t="shared" ca="1" si="6"/>
        <v>2</v>
      </c>
      <c r="N20" s="15">
        <f t="shared" ca="1" si="7"/>
        <v>2</v>
      </c>
      <c r="O20" s="15">
        <f t="shared" ca="1" si="8"/>
        <v>3</v>
      </c>
      <c r="P20" s="15">
        <f t="shared" ca="1" si="9"/>
        <v>3</v>
      </c>
      <c r="Q20" s="16">
        <f t="shared" ca="1" si="10"/>
        <v>3</v>
      </c>
      <c r="R20" s="16">
        <f t="shared" ca="1" si="10"/>
        <v>3</v>
      </c>
      <c r="S20" s="16">
        <f t="shared" ca="1" si="11"/>
        <v>5</v>
      </c>
      <c r="T20" s="16">
        <f t="shared" ca="1" si="11"/>
        <v>5</v>
      </c>
      <c r="U20" s="15"/>
      <c r="V20" s="15"/>
      <c r="W20" s="15" t="e">
        <f>IF(OR($I$5="",ISBLANK($I$5)),"",IF($I$5=$C$5,E20,C20))</f>
        <v>#REF!</v>
      </c>
    </row>
    <row r="21" spans="2:23" ht="15" customHeight="1" x14ac:dyDescent="0.25">
      <c r="B21" s="14">
        <v>11</v>
      </c>
      <c r="C21" s="15">
        <f t="shared" ca="1" si="0"/>
        <v>0</v>
      </c>
      <c r="D21" s="15">
        <f t="shared" ca="1" si="1"/>
        <v>-1</v>
      </c>
      <c r="E21" s="15">
        <f t="shared" ca="1" si="2"/>
        <v>3</v>
      </c>
      <c r="F21" s="15">
        <f t="shared" ca="1" si="3"/>
        <v>3</v>
      </c>
      <c r="G21" s="16">
        <f t="shared" ca="1" si="4"/>
        <v>3</v>
      </c>
      <c r="H21" s="16">
        <f t="shared" ca="1" si="4"/>
        <v>3</v>
      </c>
      <c r="I21" s="15">
        <f t="shared" ca="1" si="5"/>
        <v>3</v>
      </c>
      <c r="J21" s="16">
        <f t="shared" ca="1" si="5"/>
        <v>2</v>
      </c>
      <c r="K21" s="15"/>
      <c r="L21" s="15"/>
      <c r="M21" s="15">
        <f t="shared" ca="1" si="6"/>
        <v>2</v>
      </c>
      <c r="N21" s="15">
        <f t="shared" ca="1" si="7"/>
        <v>2</v>
      </c>
      <c r="O21" s="15">
        <f t="shared" ca="1" si="8"/>
        <v>3</v>
      </c>
      <c r="P21" s="15">
        <f t="shared" ca="1" si="9"/>
        <v>3</v>
      </c>
      <c r="Q21" s="16">
        <f t="shared" ca="1" si="10"/>
        <v>3</v>
      </c>
      <c r="R21" s="16">
        <f t="shared" ca="1" si="10"/>
        <v>3</v>
      </c>
      <c r="S21" s="16">
        <f t="shared" ca="1" si="11"/>
        <v>5</v>
      </c>
      <c r="T21" s="16">
        <f t="shared" ca="1" si="11"/>
        <v>5</v>
      </c>
      <c r="U21" s="15"/>
      <c r="V21" s="15"/>
      <c r="W21" s="15" t="e">
        <f>IF(OR($I$5="",ISBLANK($I$5)),"",IF($I$5=$C$5,C21,E21))</f>
        <v>#REF!</v>
      </c>
    </row>
    <row r="22" spans="2:23" ht="15" customHeight="1" x14ac:dyDescent="0.25">
      <c r="B22" s="14">
        <v>12</v>
      </c>
      <c r="C22" s="15">
        <f t="shared" ca="1" si="0"/>
        <v>1</v>
      </c>
      <c r="D22" s="15">
        <f t="shared" ca="1" si="1"/>
        <v>1</v>
      </c>
      <c r="E22" s="15">
        <f t="shared" ca="1" si="2"/>
        <v>3</v>
      </c>
      <c r="F22" s="15">
        <f t="shared" ca="1" si="3"/>
        <v>3</v>
      </c>
      <c r="G22" s="16">
        <f t="shared" ca="1" si="4"/>
        <v>3</v>
      </c>
      <c r="H22" s="16">
        <f t="shared" ca="1" si="4"/>
        <v>3</v>
      </c>
      <c r="I22" s="15">
        <f t="shared" ca="1" si="5"/>
        <v>4</v>
      </c>
      <c r="J22" s="16">
        <f t="shared" ca="1" si="5"/>
        <v>4</v>
      </c>
      <c r="K22" s="15"/>
      <c r="L22" s="15"/>
      <c r="M22" s="15">
        <f t="shared" ca="1" si="6"/>
        <v>2</v>
      </c>
      <c r="N22" s="15">
        <f t="shared" ca="1" si="7"/>
        <v>2</v>
      </c>
      <c r="O22" s="15">
        <f t="shared" ca="1" si="8"/>
        <v>4</v>
      </c>
      <c r="P22" s="15">
        <f t="shared" ca="1" si="9"/>
        <v>4</v>
      </c>
      <c r="Q22" s="16">
        <f t="shared" ca="1" si="10"/>
        <v>4</v>
      </c>
      <c r="R22" s="16">
        <f t="shared" ca="1" si="10"/>
        <v>4</v>
      </c>
      <c r="S22" s="16">
        <f t="shared" ca="1" si="11"/>
        <v>6</v>
      </c>
      <c r="T22" s="16">
        <f t="shared" ca="1" si="11"/>
        <v>6</v>
      </c>
      <c r="U22" s="15"/>
      <c r="V22" s="15"/>
      <c r="W22" s="15" t="e">
        <f>IF(OR($I$5="",ISBLANK($I$5)),"",IF($I$5=$C$5,E22,C22))</f>
        <v>#REF!</v>
      </c>
    </row>
    <row r="23" spans="2:23" ht="15" customHeight="1" x14ac:dyDescent="0.25">
      <c r="B23" s="14">
        <v>13</v>
      </c>
      <c r="C23" s="15">
        <f t="shared" ca="1" si="0"/>
        <v>0</v>
      </c>
      <c r="D23" s="15">
        <f t="shared" ca="1" si="1"/>
        <v>0</v>
      </c>
      <c r="E23" s="15">
        <f t="shared" ca="1" si="2"/>
        <v>2</v>
      </c>
      <c r="F23" s="15">
        <f t="shared" ca="1" si="3"/>
        <v>2</v>
      </c>
      <c r="G23" s="16">
        <f t="shared" ca="1" si="4"/>
        <v>2</v>
      </c>
      <c r="H23" s="16">
        <f t="shared" ca="1" si="4"/>
        <v>2</v>
      </c>
      <c r="I23" s="15">
        <f t="shared" ca="1" si="5"/>
        <v>2</v>
      </c>
      <c r="J23" s="16">
        <f t="shared" ca="1" si="5"/>
        <v>2</v>
      </c>
      <c r="K23" s="15"/>
      <c r="L23" s="15"/>
      <c r="M23" s="15">
        <f t="shared" ca="1" si="6"/>
        <v>3</v>
      </c>
      <c r="N23" s="15">
        <f t="shared" ca="1" si="7"/>
        <v>3</v>
      </c>
      <c r="O23" s="15">
        <f t="shared" ca="1" si="8"/>
        <v>2</v>
      </c>
      <c r="P23" s="15">
        <f t="shared" ca="1" si="9"/>
        <v>2</v>
      </c>
      <c r="Q23" s="16">
        <f t="shared" ca="1" si="10"/>
        <v>3</v>
      </c>
      <c r="R23" s="16">
        <f t="shared" ca="1" si="10"/>
        <v>3</v>
      </c>
      <c r="S23" s="16">
        <f t="shared" ca="1" si="11"/>
        <v>5</v>
      </c>
      <c r="T23" s="16">
        <f t="shared" ca="1" si="11"/>
        <v>5</v>
      </c>
      <c r="U23" s="15"/>
      <c r="V23" s="15"/>
      <c r="W23" s="15" t="e">
        <f>IF(OR($I$5="",ISBLANK($I$5)),"",IF($I$5=$C$5,C23,E23))</f>
        <v>#REF!</v>
      </c>
    </row>
    <row r="24" spans="2:23" ht="15" customHeight="1" x14ac:dyDescent="0.25">
      <c r="B24" s="14">
        <v>14</v>
      </c>
      <c r="C24" s="15">
        <f t="shared" ca="1" si="0"/>
        <v>1</v>
      </c>
      <c r="D24" s="15">
        <f t="shared" ca="1" si="1"/>
        <v>1</v>
      </c>
      <c r="E24" s="15">
        <f t="shared" ca="1" si="2"/>
        <v>1</v>
      </c>
      <c r="F24" s="15">
        <f t="shared" ca="1" si="3"/>
        <v>1</v>
      </c>
      <c r="G24" s="16">
        <f t="shared" ca="1" si="4"/>
        <v>1</v>
      </c>
      <c r="H24" s="16">
        <f t="shared" ca="1" si="4"/>
        <v>1</v>
      </c>
      <c r="I24" s="15">
        <f t="shared" ca="1" si="5"/>
        <v>2</v>
      </c>
      <c r="J24" s="16">
        <f t="shared" ca="1" si="5"/>
        <v>2</v>
      </c>
      <c r="K24" s="15"/>
      <c r="L24" s="15"/>
      <c r="M24" s="15">
        <f t="shared" ca="1" si="6"/>
        <v>3</v>
      </c>
      <c r="N24" s="15">
        <f t="shared" ca="1" si="7"/>
        <v>3</v>
      </c>
      <c r="O24" s="15">
        <f t="shared" ca="1" si="8"/>
        <v>2</v>
      </c>
      <c r="P24" s="15">
        <f t="shared" ca="1" si="9"/>
        <v>2</v>
      </c>
      <c r="Q24" s="16">
        <f t="shared" ca="1" si="10"/>
        <v>3</v>
      </c>
      <c r="R24" s="16">
        <f t="shared" ca="1" si="10"/>
        <v>3</v>
      </c>
      <c r="S24" s="16">
        <f t="shared" ca="1" si="11"/>
        <v>5</v>
      </c>
      <c r="T24" s="16">
        <f t="shared" ca="1" si="11"/>
        <v>5</v>
      </c>
      <c r="U24" s="15"/>
      <c r="V24" s="15"/>
      <c r="W24" s="15" t="e">
        <f>IF(OR($I$5="",ISBLANK($I$5)),"",IF($I$5=$C$5,E24,C24))</f>
        <v>#REF!</v>
      </c>
    </row>
    <row r="25" spans="2:23" ht="15" customHeight="1" x14ac:dyDescent="0.25">
      <c r="B25" s="14">
        <v>15</v>
      </c>
      <c r="C25" s="15">
        <f t="shared" ca="1" si="0"/>
        <v>0</v>
      </c>
      <c r="D25" s="15">
        <f t="shared" ca="1" si="1"/>
        <v>0</v>
      </c>
      <c r="E25" s="15">
        <f t="shared" ca="1" si="2"/>
        <v>1</v>
      </c>
      <c r="F25" s="15">
        <f t="shared" ca="1" si="3"/>
        <v>1</v>
      </c>
      <c r="G25" s="16">
        <f t="shared" ca="1" si="4"/>
        <v>1</v>
      </c>
      <c r="H25" s="16">
        <f t="shared" ca="1" si="4"/>
        <v>1</v>
      </c>
      <c r="I25" s="15">
        <f t="shared" ca="1" si="5"/>
        <v>1</v>
      </c>
      <c r="J25" s="16">
        <f t="shared" ca="1" si="5"/>
        <v>1</v>
      </c>
      <c r="K25" s="15"/>
      <c r="L25" s="15"/>
      <c r="M25" s="15">
        <f t="shared" ca="1" si="6"/>
        <v>0</v>
      </c>
      <c r="N25" s="15">
        <f t="shared" ca="1" si="7"/>
        <v>-3</v>
      </c>
      <c r="O25" s="15">
        <f t="shared" ca="1" si="8"/>
        <v>0</v>
      </c>
      <c r="P25" s="15">
        <f t="shared" ca="1" si="9"/>
        <v>-3</v>
      </c>
      <c r="Q25" s="16">
        <f t="shared" ca="1" si="10"/>
        <v>0</v>
      </c>
      <c r="R25" s="16">
        <f t="shared" ca="1" si="10"/>
        <v>-3</v>
      </c>
      <c r="S25" s="16">
        <f t="shared" ca="1" si="11"/>
        <v>0</v>
      </c>
      <c r="T25" s="16">
        <f t="shared" ca="1" si="11"/>
        <v>-6</v>
      </c>
      <c r="U25" s="15"/>
      <c r="V25" s="15"/>
      <c r="W25" s="15" t="e">
        <f>IF(OR($I$5="",ISBLANK($I$5)),"",IF($I$5=$C$5,C25,E25))</f>
        <v>#REF!</v>
      </c>
    </row>
    <row r="26" spans="2:23" ht="15" customHeight="1" x14ac:dyDescent="0.25">
      <c r="B26" s="14">
        <v>16</v>
      </c>
      <c r="C26" s="15">
        <f t="shared" ca="1" si="0"/>
        <v>0</v>
      </c>
      <c r="D26" s="15">
        <f t="shared" ca="1" si="1"/>
        <v>-1</v>
      </c>
      <c r="E26" s="15">
        <f t="shared" ca="1" si="2"/>
        <v>3</v>
      </c>
      <c r="F26" s="15">
        <f t="shared" ca="1" si="3"/>
        <v>3</v>
      </c>
      <c r="G26" s="16">
        <f t="shared" ca="1" si="4"/>
        <v>3</v>
      </c>
      <c r="H26" s="16">
        <f t="shared" ca="1" si="4"/>
        <v>3</v>
      </c>
      <c r="I26" s="15">
        <f t="shared" ca="1" si="5"/>
        <v>3</v>
      </c>
      <c r="J26" s="16">
        <f t="shared" ca="1" si="5"/>
        <v>2</v>
      </c>
      <c r="K26" s="15"/>
      <c r="L26" s="15"/>
      <c r="M26" s="15">
        <f t="shared" ca="1" si="6"/>
        <v>3</v>
      </c>
      <c r="N26" s="15">
        <f t="shared" ca="1" si="7"/>
        <v>3</v>
      </c>
      <c r="O26" s="15">
        <f t="shared" ca="1" si="8"/>
        <v>0</v>
      </c>
      <c r="P26" s="15">
        <f t="shared" ca="1" si="9"/>
        <v>0</v>
      </c>
      <c r="Q26" s="16">
        <f t="shared" ca="1" si="10"/>
        <v>3</v>
      </c>
      <c r="R26" s="16">
        <f t="shared" ca="1" si="10"/>
        <v>3</v>
      </c>
      <c r="S26" s="16">
        <f t="shared" ca="1" si="11"/>
        <v>3</v>
      </c>
      <c r="T26" s="16">
        <f t="shared" ca="1" si="11"/>
        <v>3</v>
      </c>
      <c r="U26" s="15"/>
      <c r="V26" s="15"/>
      <c r="W26" s="15" t="e">
        <f>IF(OR($I$5="",ISBLANK($I$5)),"",IF($I$5=$C$5,E26,C26))</f>
        <v>#REF!</v>
      </c>
    </row>
    <row r="27" spans="2:23" ht="15" customHeight="1" x14ac:dyDescent="0.25">
      <c r="B27" s="14">
        <v>17</v>
      </c>
      <c r="C27" s="15">
        <f t="shared" ca="1" si="0"/>
        <v>2</v>
      </c>
      <c r="D27" s="15">
        <f t="shared" ca="1" si="1"/>
        <v>2</v>
      </c>
      <c r="E27" s="15">
        <f t="shared" ca="1" si="2"/>
        <v>1</v>
      </c>
      <c r="F27" s="15">
        <f t="shared" ca="1" si="3"/>
        <v>1</v>
      </c>
      <c r="G27" s="16">
        <f t="shared" ca="1" si="4"/>
        <v>2</v>
      </c>
      <c r="H27" s="16">
        <f t="shared" ca="1" si="4"/>
        <v>2</v>
      </c>
      <c r="I27" s="15">
        <f t="shared" ca="1" si="5"/>
        <v>3</v>
      </c>
      <c r="J27" s="16">
        <f t="shared" ca="1" si="5"/>
        <v>3</v>
      </c>
      <c r="K27" s="15"/>
      <c r="L27" s="15"/>
      <c r="M27" s="15">
        <f t="shared" ca="1" si="6"/>
        <v>0</v>
      </c>
      <c r="N27" s="15">
        <f t="shared" ca="1" si="7"/>
        <v>-3</v>
      </c>
      <c r="O27" s="15">
        <f t="shared" ca="1" si="8"/>
        <v>0</v>
      </c>
      <c r="P27" s="15">
        <f t="shared" ca="1" si="9"/>
        <v>-3</v>
      </c>
      <c r="Q27" s="16">
        <f t="shared" ca="1" si="10"/>
        <v>0</v>
      </c>
      <c r="R27" s="16">
        <f t="shared" ca="1" si="10"/>
        <v>-3</v>
      </c>
      <c r="S27" s="16">
        <f t="shared" ca="1" si="11"/>
        <v>0</v>
      </c>
      <c r="T27" s="16">
        <f t="shared" ca="1" si="11"/>
        <v>-6</v>
      </c>
      <c r="U27" s="15"/>
      <c r="V27" s="15"/>
      <c r="W27" s="15" t="e">
        <f>IF(OR($I$5="",ISBLANK($I$5)),"",IF($I$5=$C$5,C27,E27))</f>
        <v>#REF!</v>
      </c>
    </row>
    <row r="28" spans="2:23" ht="15" customHeight="1" x14ac:dyDescent="0.25">
      <c r="B28" s="17">
        <v>18</v>
      </c>
      <c r="C28" s="15">
        <f t="shared" ca="1" si="0"/>
        <v>1</v>
      </c>
      <c r="D28" s="15">
        <f t="shared" ca="1" si="1"/>
        <v>1</v>
      </c>
      <c r="E28" s="15">
        <f t="shared" ca="1" si="2"/>
        <v>2</v>
      </c>
      <c r="F28" s="15">
        <f t="shared" ca="1" si="3"/>
        <v>2</v>
      </c>
      <c r="G28" s="16">
        <f t="shared" ca="1" si="4"/>
        <v>2</v>
      </c>
      <c r="H28" s="16">
        <f t="shared" ca="1" si="4"/>
        <v>2</v>
      </c>
      <c r="I28" s="15">
        <f t="shared" ca="1" si="5"/>
        <v>3</v>
      </c>
      <c r="J28" s="16">
        <f t="shared" ca="1" si="5"/>
        <v>3</v>
      </c>
      <c r="K28" s="15"/>
      <c r="L28" s="15"/>
      <c r="M28" s="15">
        <f t="shared" ca="1" si="6"/>
        <v>1</v>
      </c>
      <c r="N28" s="15">
        <f t="shared" ca="1" si="7"/>
        <v>1</v>
      </c>
      <c r="O28" s="15">
        <f t="shared" ca="1" si="8"/>
        <v>0</v>
      </c>
      <c r="P28" s="15">
        <f t="shared" ca="1" si="9"/>
        <v>-5</v>
      </c>
      <c r="Q28" s="16">
        <f t="shared" ca="1" si="10"/>
        <v>1</v>
      </c>
      <c r="R28" s="16">
        <f t="shared" ca="1" si="10"/>
        <v>1</v>
      </c>
      <c r="S28" s="16">
        <f t="shared" ca="1" si="11"/>
        <v>1</v>
      </c>
      <c r="T28" s="16">
        <f t="shared" ca="1" si="11"/>
        <v>-4</v>
      </c>
      <c r="U28" s="15"/>
      <c r="V28" s="15"/>
      <c r="W28" s="15" t="e">
        <f>IF(OR($I$5="",ISBLANK($I$5)),"",IF($I$5=$C$5,E28,C28))</f>
        <v>#REF!</v>
      </c>
    </row>
    <row r="29" spans="2:23" ht="15" x14ac:dyDescent="0.25">
      <c r="B29" s="18"/>
      <c r="C29" s="161" t="s">
        <v>2</v>
      </c>
      <c r="D29" s="161"/>
      <c r="E29" s="161"/>
      <c r="F29" s="162"/>
      <c r="G29" s="15">
        <f ca="1">SUM(G11:G28)</f>
        <v>36</v>
      </c>
      <c r="H29" s="15"/>
      <c r="I29" s="15">
        <f ca="1">SUM(I11:I28)</f>
        <v>47</v>
      </c>
      <c r="J29" s="19"/>
      <c r="K29" s="20"/>
      <c r="L29" s="21"/>
      <c r="M29" s="161" t="s">
        <v>2</v>
      </c>
      <c r="N29" s="161"/>
      <c r="O29" s="161"/>
      <c r="P29" s="162"/>
      <c r="Q29" s="15">
        <f ca="1">SUM(Q11:Q28)</f>
        <v>37</v>
      </c>
      <c r="R29" s="15"/>
      <c r="S29" s="15">
        <f ca="1">SUM(S11:S28)</f>
        <v>54</v>
      </c>
      <c r="T29" s="19"/>
      <c r="U29" s="22"/>
      <c r="V29" s="56"/>
    </row>
    <row r="30" spans="2:23" ht="3.75" customHeight="1" x14ac:dyDescent="0.25">
      <c r="V30" s="40"/>
    </row>
  </sheetData>
  <mergeCells count="22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C5:D5"/>
    <mergeCell ref="C6:D6"/>
    <mergeCell ref="I6:K6"/>
    <mergeCell ref="I4:M4"/>
    <mergeCell ref="I5:M5"/>
  </mergeCells>
  <pageMargins left="0.7" right="0.7" top="0.75" bottom="0.75" header="0.3" footer="0.3"/>
  <pageSetup paperSize="9" orientation="portrait" horizontalDpi="4294967293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60">
    <tabColor rgb="FFFF00FF"/>
  </sheetPr>
  <dimension ref="A1:X30"/>
  <sheetViews>
    <sheetView topLeftCell="A10" zoomScale="90" zoomScaleNormal="90" workbookViewId="0">
      <selection activeCell="B29" sqref="B29"/>
    </sheetView>
  </sheetViews>
  <sheetFormatPr defaultColWidth="0" defaultRowHeight="0" customHeight="1" zeroHeight="1" x14ac:dyDescent="0.25"/>
  <cols>
    <col min="1" max="1" width="0.7109375" style="6" customWidth="1"/>
    <col min="2" max="2" width="11.7109375" style="5" customWidth="1"/>
    <col min="3" max="3" width="24.28515625" style="6" customWidth="1"/>
    <col min="4" max="4" width="12.140625" style="6" hidden="1" customWidth="1"/>
    <col min="5" max="5" width="24.28515625" style="6" customWidth="1"/>
    <col min="6" max="6" width="12.140625" style="6" hidden="1" customWidth="1"/>
    <col min="7" max="7" width="12.140625" style="6" customWidth="1"/>
    <col min="8" max="8" width="20.85546875" style="6" hidden="1" customWidth="1"/>
    <col min="9" max="9" width="12.140625" style="6" customWidth="1"/>
    <col min="10" max="10" width="21" style="6" hidden="1" customWidth="1"/>
    <col min="11" max="12" width="19" style="6" hidden="1" customWidth="1"/>
    <col min="13" max="13" width="24.28515625" style="6" customWidth="1"/>
    <col min="14" max="14" width="12.140625" style="6" hidden="1" customWidth="1"/>
    <col min="15" max="15" width="24.28515625" style="6" customWidth="1"/>
    <col min="16" max="16" width="12.140625" style="6" hidden="1" customWidth="1"/>
    <col min="17" max="17" width="12.140625" style="6" customWidth="1"/>
    <col min="18" max="18" width="9.140625" style="6" hidden="1" customWidth="1"/>
    <col min="19" max="19" width="12.140625" style="6" customWidth="1"/>
    <col min="20" max="20" width="9.140625" style="6" hidden="1" customWidth="1"/>
    <col min="21" max="22" width="19" style="6" hidden="1" customWidth="1"/>
    <col min="23" max="23" width="14.85546875" style="6" customWidth="1"/>
    <col min="24" max="24" width="0.5703125" style="6" customWidth="1"/>
    <col min="25" max="16384" width="9.140625" style="6" hidden="1"/>
  </cols>
  <sheetData>
    <row r="1" spans="2:23" ht="3.75" customHeight="1" x14ac:dyDescent="0.25"/>
    <row r="2" spans="2:23" ht="23.25" x14ac:dyDescent="0.25">
      <c r="B2" s="169" t="str">
        <f ca="1">MID(CELL("filename",B2),FIND("]",CELL("filename",B2))+1,255)</f>
        <v>PaddyJoel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171"/>
    </row>
    <row r="3" spans="2:23" ht="15" x14ac:dyDescent="0.25"/>
    <row r="4" spans="2:23" ht="15" customHeight="1" x14ac:dyDescent="0.25">
      <c r="E4" s="40"/>
      <c r="F4" s="40"/>
      <c r="G4" s="40"/>
      <c r="H4" s="5"/>
      <c r="I4" s="155" t="s">
        <v>100</v>
      </c>
      <c r="J4" s="156"/>
      <c r="K4" s="156"/>
      <c r="L4" s="156"/>
      <c r="M4" s="157"/>
    </row>
    <row r="5" spans="2:23" ht="15" customHeight="1" x14ac:dyDescent="0.25">
      <c r="B5" s="8" t="s">
        <v>28</v>
      </c>
      <c r="C5" s="148" t="s">
        <v>113</v>
      </c>
      <c r="D5" s="149"/>
      <c r="E5" s="7"/>
      <c r="F5" s="40"/>
      <c r="G5" s="40"/>
      <c r="I5" s="150" t="str">
        <f>IF(ISBLANK('Pink Ball'!E4),"",'Pink Ball'!E4)</f>
        <v>Paddy</v>
      </c>
      <c r="J5" s="158"/>
      <c r="K5" s="158"/>
      <c r="L5" s="158"/>
      <c r="M5" s="151"/>
    </row>
    <row r="6" spans="2:23" ht="15" customHeight="1" x14ac:dyDescent="0.25">
      <c r="B6" s="9" t="s">
        <v>29</v>
      </c>
      <c r="C6" s="150" t="s">
        <v>105</v>
      </c>
      <c r="D6" s="151"/>
      <c r="E6" s="7"/>
      <c r="F6" s="40"/>
      <c r="G6" s="40"/>
      <c r="I6" s="159"/>
      <c r="J6" s="159"/>
      <c r="K6" s="159"/>
    </row>
    <row r="7" spans="2:23" ht="15" x14ac:dyDescent="0.25">
      <c r="E7" s="5"/>
    </row>
    <row r="8" spans="2:23" ht="15" x14ac:dyDescent="0.25">
      <c r="B8" s="140" t="s">
        <v>23</v>
      </c>
      <c r="C8" s="155" t="s">
        <v>24</v>
      </c>
      <c r="D8" s="156"/>
      <c r="E8" s="156"/>
      <c r="F8" s="156"/>
      <c r="G8" s="156"/>
      <c r="H8" s="156"/>
      <c r="I8" s="156"/>
      <c r="J8" s="156"/>
      <c r="K8" s="156"/>
      <c r="L8" s="157"/>
      <c r="M8" s="155" t="s">
        <v>25</v>
      </c>
      <c r="N8" s="156"/>
      <c r="O8" s="156"/>
      <c r="P8" s="156"/>
      <c r="Q8" s="156"/>
      <c r="R8" s="156"/>
      <c r="S8" s="156"/>
      <c r="T8" s="156"/>
      <c r="U8" s="156"/>
      <c r="V8" s="157"/>
      <c r="W8" s="160" t="s">
        <v>60</v>
      </c>
    </row>
    <row r="9" spans="2:23" ht="15" customHeight="1" x14ac:dyDescent="0.25">
      <c r="B9" s="141"/>
      <c r="C9" s="146" t="str">
        <f>IF(ISBLANK($C$5),"",$C$5&amp;"'s Score")</f>
        <v>Paddy's Score</v>
      </c>
      <c r="D9" s="152"/>
      <c r="E9" s="146" t="str">
        <f>IF(ISBLANK($C$6),"",$C$6&amp;"'s Score")</f>
        <v>Joel's Score</v>
      </c>
      <c r="F9" s="152"/>
      <c r="G9" s="146" t="s">
        <v>30</v>
      </c>
      <c r="H9" s="147"/>
      <c r="I9" s="147"/>
      <c r="J9" s="147"/>
      <c r="K9" s="153"/>
      <c r="L9" s="153"/>
      <c r="M9" s="146" t="str">
        <f>IF(ISBLANK($C$5),"",$C$5&amp;"'s Score")</f>
        <v>Paddy's Score</v>
      </c>
      <c r="N9" s="152"/>
      <c r="O9" s="146" t="str">
        <f>IF(ISBLANK($C$6),"",$C$6&amp;"'s Score")</f>
        <v>Joel's Score</v>
      </c>
      <c r="P9" s="152"/>
      <c r="Q9" s="146" t="s">
        <v>30</v>
      </c>
      <c r="R9" s="147"/>
      <c r="S9" s="147"/>
      <c r="T9" s="147"/>
      <c r="U9" s="153"/>
      <c r="V9" s="153"/>
      <c r="W9" s="160"/>
    </row>
    <row r="10" spans="2:23" ht="15" x14ac:dyDescent="0.25">
      <c r="B10" s="142"/>
      <c r="C10" s="10" t="s">
        <v>41</v>
      </c>
      <c r="D10" s="10" t="s">
        <v>40</v>
      </c>
      <c r="E10" s="10" t="s">
        <v>41</v>
      </c>
      <c r="F10" s="10" t="s">
        <v>40</v>
      </c>
      <c r="G10" s="11" t="s">
        <v>43</v>
      </c>
      <c r="H10" s="12" t="s">
        <v>46</v>
      </c>
      <c r="I10" s="13" t="s">
        <v>42</v>
      </c>
      <c r="J10" s="12" t="s">
        <v>47</v>
      </c>
      <c r="K10" s="154"/>
      <c r="L10" s="154"/>
      <c r="M10" s="10" t="s">
        <v>41</v>
      </c>
      <c r="N10" s="10" t="s">
        <v>40</v>
      </c>
      <c r="O10" s="10" t="s">
        <v>41</v>
      </c>
      <c r="P10" s="10" t="s">
        <v>40</v>
      </c>
      <c r="Q10" s="11" t="s">
        <v>43</v>
      </c>
      <c r="R10" s="12" t="s">
        <v>46</v>
      </c>
      <c r="S10" s="13" t="s">
        <v>42</v>
      </c>
      <c r="T10" s="12" t="s">
        <v>47</v>
      </c>
      <c r="U10" s="154"/>
      <c r="V10" s="154"/>
      <c r="W10" s="160"/>
    </row>
    <row r="11" spans="2:23" ht="15" x14ac:dyDescent="0.25">
      <c r="B11" s="14">
        <v>1</v>
      </c>
      <c r="C11" s="15">
        <f ca="1">IFERROR(INDIRECT("'"&amp;$C$5&amp;"'!G"&amp;($B11+10)),"")</f>
        <v>0</v>
      </c>
      <c r="D11" s="15">
        <f ca="1">IFERROR(INDIRECT("'"&amp;$C$5&amp;"'!H"&amp;($B11+10)),"")</f>
        <v>-1</v>
      </c>
      <c r="E11" s="15">
        <f ca="1">IFERROR(INDIRECT("'"&amp;$C$6&amp;"'!G"&amp;($B11+10)),"")</f>
        <v>0</v>
      </c>
      <c r="F11" s="15">
        <f ca="1">IFERROR(INDIRECT("'"&amp;$C$6&amp;"'!H"&amp;($B11+10)),"")</f>
        <v>-4</v>
      </c>
      <c r="G11" s="16">
        <f ca="1">IFERROR((IF(C11=E11,C11,IF(C11&gt;E11,C11,E11))),"")</f>
        <v>0</v>
      </c>
      <c r="H11" s="16">
        <f ca="1">IFERROR((IF(D11=F11,D11,IF(D11&gt;F11,D11,F11))),"")</f>
        <v>-1</v>
      </c>
      <c r="I11" s="16">
        <f ca="1">E11+C11</f>
        <v>0</v>
      </c>
      <c r="J11" s="16">
        <f ca="1">F11+D11</f>
        <v>-5</v>
      </c>
      <c r="K11" s="15"/>
      <c r="L11" s="15"/>
      <c r="M11" s="15">
        <f ca="1">IFERROR(INDIRECT("'"&amp;$C$5&amp;"'!Q"&amp;($B11+10)),"")</f>
        <v>0</v>
      </c>
      <c r="N11" s="15">
        <f ca="1">IFERROR(INDIRECT("'"&amp;$C$5&amp;"'!R"&amp;($B11+10)),"")</f>
        <v>-4</v>
      </c>
      <c r="O11" s="15">
        <f ca="1">IFERROR(INDIRECT("'"&amp;$C$6&amp;"'!Q"&amp;($B11+10)),"")</f>
        <v>1</v>
      </c>
      <c r="P11" s="15">
        <f ca="1">IFERROR(INDIRECT("'"&amp;$C$6&amp;"'!R"&amp;($B11+10)),"")</f>
        <v>1</v>
      </c>
      <c r="Q11" s="16">
        <f ca="1">IFERROR((IF(M11=O11,M11,IF(M11&gt;O11,M11,O11))),"")</f>
        <v>1</v>
      </c>
      <c r="R11" s="16">
        <f ca="1">IFERROR((IF(N11=P11,N11,IF(N11&gt;P11,N11,P11))),"")</f>
        <v>1</v>
      </c>
      <c r="S11" s="16">
        <f ca="1">O11+M11</f>
        <v>1</v>
      </c>
      <c r="T11" s="16">
        <f ca="1">P11+N11</f>
        <v>-3</v>
      </c>
      <c r="U11" s="15"/>
      <c r="V11" s="15"/>
      <c r="W11" s="15">
        <f ca="1">IF(OR($I$5="",ISBLANK($I$5)),"",IF($I$5=$C$5,C11,E11))</f>
        <v>0</v>
      </c>
    </row>
    <row r="12" spans="2:23" ht="15" customHeight="1" x14ac:dyDescent="0.25">
      <c r="B12" s="14">
        <v>2</v>
      </c>
      <c r="C12" s="15">
        <f t="shared" ref="C12:C28" ca="1" si="0">IFERROR(INDIRECT("'"&amp;$C$5&amp;"'!G"&amp;($B12+10)),"")</f>
        <v>3</v>
      </c>
      <c r="D12" s="15">
        <f t="shared" ref="D12:D28" ca="1" si="1">IFERROR(INDIRECT("'"&amp;$C$5&amp;"'!H"&amp;($B12+10)),"")</f>
        <v>3</v>
      </c>
      <c r="E12" s="15">
        <f t="shared" ref="E12:E28" ca="1" si="2">IFERROR(INDIRECT("'"&amp;$C$6&amp;"'!G"&amp;($B12+10)),"")</f>
        <v>2</v>
      </c>
      <c r="F12" s="15">
        <f t="shared" ref="F12:F28" ca="1" si="3">IFERROR(INDIRECT("'"&amp;$C$6&amp;"'!H"&amp;($B12+10)),"")</f>
        <v>2</v>
      </c>
      <c r="G12" s="16">
        <f t="shared" ref="G12:H28" ca="1" si="4">IFERROR((IF(C12=E12,C12,IF(C12&gt;E12,C12,E12))),"")</f>
        <v>3</v>
      </c>
      <c r="H12" s="16">
        <f t="shared" ca="1" si="4"/>
        <v>3</v>
      </c>
      <c r="I12" s="15">
        <f t="shared" ref="I12:J28" ca="1" si="5">E12+C12</f>
        <v>5</v>
      </c>
      <c r="J12" s="16">
        <f t="shared" ca="1" si="5"/>
        <v>5</v>
      </c>
      <c r="K12" s="15"/>
      <c r="L12" s="15"/>
      <c r="M12" s="15">
        <f t="shared" ref="M12:M28" ca="1" si="6">IFERROR(INDIRECT("'"&amp;$C$5&amp;"'!Q"&amp;($B12+10)),"")</f>
        <v>0</v>
      </c>
      <c r="N12" s="15">
        <f t="shared" ref="N12:N28" ca="1" si="7">IFERROR(INDIRECT("'"&amp;$C$5&amp;"'!R"&amp;($B12+10)),"")</f>
        <v>0</v>
      </c>
      <c r="O12" s="15">
        <f t="shared" ref="O12:O28" ca="1" si="8">IFERROR(INDIRECT("'"&amp;$C$6&amp;"'!Q"&amp;($B12+10)),"")</f>
        <v>1</v>
      </c>
      <c r="P12" s="15">
        <f t="shared" ref="P12:P28" ca="1" si="9">IFERROR(INDIRECT("'"&amp;$C$6&amp;"'!R"&amp;($B12+10)),"")</f>
        <v>1</v>
      </c>
      <c r="Q12" s="16">
        <f t="shared" ref="Q12:R28" ca="1" si="10">IFERROR((IF(M12=O12,M12,IF(M12&gt;O12,M12,O12))),"")</f>
        <v>1</v>
      </c>
      <c r="R12" s="16">
        <f t="shared" ca="1" si="10"/>
        <v>1</v>
      </c>
      <c r="S12" s="16">
        <f t="shared" ref="S12:T28" ca="1" si="11">O12+M12</f>
        <v>1</v>
      </c>
      <c r="T12" s="16">
        <f t="shared" ca="1" si="11"/>
        <v>1</v>
      </c>
      <c r="U12" s="15"/>
      <c r="V12" s="15"/>
      <c r="W12" s="15">
        <f ca="1">IF(OR($I$5="",ISBLANK($I$5)),"",IF($I$5=$C$5,E12,C12))</f>
        <v>2</v>
      </c>
    </row>
    <row r="13" spans="2:23" ht="15" customHeight="1" x14ac:dyDescent="0.25">
      <c r="B13" s="14">
        <v>3</v>
      </c>
      <c r="C13" s="15">
        <f t="shared" ca="1" si="0"/>
        <v>0</v>
      </c>
      <c r="D13" s="15">
        <f t="shared" ca="1" si="1"/>
        <v>0</v>
      </c>
      <c r="E13" s="15">
        <f t="shared" ca="1" si="2"/>
        <v>2</v>
      </c>
      <c r="F13" s="15">
        <f t="shared" ca="1" si="3"/>
        <v>2</v>
      </c>
      <c r="G13" s="16">
        <f t="shared" ca="1" si="4"/>
        <v>2</v>
      </c>
      <c r="H13" s="16">
        <f t="shared" ca="1" si="4"/>
        <v>2</v>
      </c>
      <c r="I13" s="15">
        <f t="shared" ca="1" si="5"/>
        <v>2</v>
      </c>
      <c r="J13" s="16">
        <f t="shared" ca="1" si="5"/>
        <v>2</v>
      </c>
      <c r="K13" s="15"/>
      <c r="L13" s="15"/>
      <c r="M13" s="15">
        <f t="shared" ca="1" si="6"/>
        <v>0</v>
      </c>
      <c r="N13" s="15">
        <f t="shared" ca="1" si="7"/>
        <v>-4</v>
      </c>
      <c r="O13" s="15">
        <f t="shared" ca="1" si="8"/>
        <v>0</v>
      </c>
      <c r="P13" s="15">
        <f t="shared" ca="1" si="9"/>
        <v>-4</v>
      </c>
      <c r="Q13" s="16">
        <f t="shared" ca="1" si="10"/>
        <v>0</v>
      </c>
      <c r="R13" s="16">
        <f t="shared" ca="1" si="10"/>
        <v>-4</v>
      </c>
      <c r="S13" s="16">
        <f t="shared" ca="1" si="11"/>
        <v>0</v>
      </c>
      <c r="T13" s="16">
        <f t="shared" ca="1" si="11"/>
        <v>-8</v>
      </c>
      <c r="U13" s="15"/>
      <c r="V13" s="15"/>
      <c r="W13" s="15">
        <f ca="1">IF(OR($I$5="",ISBLANK($I$5)),"",IF($I$5=$C$5,C13,E13))</f>
        <v>0</v>
      </c>
    </row>
    <row r="14" spans="2:23" ht="15" customHeight="1" x14ac:dyDescent="0.25">
      <c r="B14" s="14">
        <v>4</v>
      </c>
      <c r="C14" s="15">
        <f t="shared" ca="1" si="0"/>
        <v>3</v>
      </c>
      <c r="D14" s="15">
        <f t="shared" ca="1" si="1"/>
        <v>3</v>
      </c>
      <c r="E14" s="15">
        <f t="shared" ca="1" si="2"/>
        <v>2</v>
      </c>
      <c r="F14" s="15">
        <f t="shared" ca="1" si="3"/>
        <v>2</v>
      </c>
      <c r="G14" s="16">
        <f t="shared" ca="1" si="4"/>
        <v>3</v>
      </c>
      <c r="H14" s="16">
        <f t="shared" ca="1" si="4"/>
        <v>3</v>
      </c>
      <c r="I14" s="15">
        <f t="shared" ca="1" si="5"/>
        <v>5</v>
      </c>
      <c r="J14" s="16">
        <f t="shared" ca="1" si="5"/>
        <v>5</v>
      </c>
      <c r="K14" s="15"/>
      <c r="L14" s="15"/>
      <c r="M14" s="15">
        <f t="shared" ca="1" si="6"/>
        <v>3</v>
      </c>
      <c r="N14" s="15">
        <f t="shared" ca="1" si="7"/>
        <v>3</v>
      </c>
      <c r="O14" s="15">
        <f t="shared" ca="1" si="8"/>
        <v>2</v>
      </c>
      <c r="P14" s="15">
        <f t="shared" ca="1" si="9"/>
        <v>2</v>
      </c>
      <c r="Q14" s="16">
        <f t="shared" ca="1" si="10"/>
        <v>3</v>
      </c>
      <c r="R14" s="16">
        <f t="shared" ca="1" si="10"/>
        <v>3</v>
      </c>
      <c r="S14" s="16">
        <f t="shared" ca="1" si="11"/>
        <v>5</v>
      </c>
      <c r="T14" s="16">
        <f t="shared" ca="1" si="11"/>
        <v>5</v>
      </c>
      <c r="U14" s="15"/>
      <c r="V14" s="15"/>
      <c r="W14" s="15">
        <f ca="1">IF(OR($I$5="",ISBLANK($I$5)),"",IF($I$5=$C$5,E14,C14))</f>
        <v>2</v>
      </c>
    </row>
    <row r="15" spans="2:23" ht="15" customHeight="1" x14ac:dyDescent="0.25">
      <c r="B15" s="14">
        <v>5</v>
      </c>
      <c r="C15" s="15">
        <f t="shared" ca="1" si="0"/>
        <v>0</v>
      </c>
      <c r="D15" s="15">
        <f t="shared" ca="1" si="1"/>
        <v>0</v>
      </c>
      <c r="E15" s="15">
        <f t="shared" ca="1" si="2"/>
        <v>3</v>
      </c>
      <c r="F15" s="15">
        <f t="shared" ca="1" si="3"/>
        <v>3</v>
      </c>
      <c r="G15" s="16">
        <f t="shared" ca="1" si="4"/>
        <v>3</v>
      </c>
      <c r="H15" s="16">
        <f t="shared" ca="1" si="4"/>
        <v>3</v>
      </c>
      <c r="I15" s="15">
        <f t="shared" ca="1" si="5"/>
        <v>3</v>
      </c>
      <c r="J15" s="16">
        <f t="shared" ca="1" si="5"/>
        <v>3</v>
      </c>
      <c r="K15" s="15"/>
      <c r="L15" s="15"/>
      <c r="M15" s="15">
        <f t="shared" ca="1" si="6"/>
        <v>1</v>
      </c>
      <c r="N15" s="15">
        <f t="shared" ca="1" si="7"/>
        <v>1</v>
      </c>
      <c r="O15" s="15">
        <f t="shared" ca="1" si="8"/>
        <v>2</v>
      </c>
      <c r="P15" s="15">
        <f t="shared" ca="1" si="9"/>
        <v>2</v>
      </c>
      <c r="Q15" s="16">
        <f t="shared" ca="1" si="10"/>
        <v>2</v>
      </c>
      <c r="R15" s="16">
        <f t="shared" ca="1" si="10"/>
        <v>2</v>
      </c>
      <c r="S15" s="16">
        <f t="shared" ca="1" si="11"/>
        <v>3</v>
      </c>
      <c r="T15" s="16">
        <f t="shared" ca="1" si="11"/>
        <v>3</v>
      </c>
      <c r="U15" s="15"/>
      <c r="V15" s="15"/>
      <c r="W15" s="15">
        <f ca="1">IF(OR($I$5="",ISBLANK($I$5)),"",IF($I$5=$C$5,C15,E15))</f>
        <v>0</v>
      </c>
    </row>
    <row r="16" spans="2:23" ht="15" customHeight="1" x14ac:dyDescent="0.25">
      <c r="B16" s="14">
        <v>6</v>
      </c>
      <c r="C16" s="15">
        <f t="shared" ca="1" si="0"/>
        <v>2</v>
      </c>
      <c r="D16" s="15">
        <f t="shared" ca="1" si="1"/>
        <v>2</v>
      </c>
      <c r="E16" s="15">
        <f t="shared" ca="1" si="2"/>
        <v>3</v>
      </c>
      <c r="F16" s="15">
        <f t="shared" ca="1" si="3"/>
        <v>3</v>
      </c>
      <c r="G16" s="16">
        <f t="shared" ca="1" si="4"/>
        <v>3</v>
      </c>
      <c r="H16" s="16">
        <f t="shared" ca="1" si="4"/>
        <v>3</v>
      </c>
      <c r="I16" s="15">
        <f t="shared" ca="1" si="5"/>
        <v>5</v>
      </c>
      <c r="J16" s="16">
        <f t="shared" ca="1" si="5"/>
        <v>5</v>
      </c>
      <c r="K16" s="15"/>
      <c r="L16" s="15"/>
      <c r="M16" s="15">
        <f t="shared" ca="1" si="6"/>
        <v>0</v>
      </c>
      <c r="N16" s="15">
        <f t="shared" ca="1" si="7"/>
        <v>-4</v>
      </c>
      <c r="O16" s="15">
        <f t="shared" ca="1" si="8"/>
        <v>1</v>
      </c>
      <c r="P16" s="15">
        <f t="shared" ca="1" si="9"/>
        <v>1</v>
      </c>
      <c r="Q16" s="16">
        <f t="shared" ca="1" si="10"/>
        <v>1</v>
      </c>
      <c r="R16" s="16">
        <f t="shared" ca="1" si="10"/>
        <v>1</v>
      </c>
      <c r="S16" s="16">
        <f t="shared" ca="1" si="11"/>
        <v>1</v>
      </c>
      <c r="T16" s="16">
        <f t="shared" ca="1" si="11"/>
        <v>-3</v>
      </c>
      <c r="U16" s="15"/>
      <c r="V16" s="15"/>
      <c r="W16" s="15">
        <f ca="1">IF(OR($I$5="",ISBLANK($I$5)),"",IF($I$5=$C$5,E16,C16))</f>
        <v>3</v>
      </c>
    </row>
    <row r="17" spans="2:23" ht="15" customHeight="1" x14ac:dyDescent="0.25">
      <c r="B17" s="14">
        <v>7</v>
      </c>
      <c r="C17" s="15">
        <f t="shared" ca="1" si="0"/>
        <v>0</v>
      </c>
      <c r="D17" s="15">
        <f t="shared" ca="1" si="1"/>
        <v>-4</v>
      </c>
      <c r="E17" s="15">
        <f t="shared" ca="1" si="2"/>
        <v>3</v>
      </c>
      <c r="F17" s="15">
        <f t="shared" ca="1" si="3"/>
        <v>3</v>
      </c>
      <c r="G17" s="16">
        <f t="shared" ca="1" si="4"/>
        <v>3</v>
      </c>
      <c r="H17" s="16">
        <f t="shared" ca="1" si="4"/>
        <v>3</v>
      </c>
      <c r="I17" s="15">
        <f t="shared" ca="1" si="5"/>
        <v>3</v>
      </c>
      <c r="J17" s="16">
        <f t="shared" ca="1" si="5"/>
        <v>-1</v>
      </c>
      <c r="K17" s="15"/>
      <c r="L17" s="15"/>
      <c r="M17" s="15">
        <f t="shared" ca="1" si="6"/>
        <v>0</v>
      </c>
      <c r="N17" s="15">
        <f t="shared" ca="1" si="7"/>
        <v>0</v>
      </c>
      <c r="O17" s="15">
        <f t="shared" ca="1" si="8"/>
        <v>3</v>
      </c>
      <c r="P17" s="15">
        <f t="shared" ca="1" si="9"/>
        <v>3</v>
      </c>
      <c r="Q17" s="16">
        <f t="shared" ca="1" si="10"/>
        <v>3</v>
      </c>
      <c r="R17" s="16">
        <f t="shared" ca="1" si="10"/>
        <v>3</v>
      </c>
      <c r="S17" s="16">
        <f t="shared" ca="1" si="11"/>
        <v>3</v>
      </c>
      <c r="T17" s="16">
        <f t="shared" ca="1" si="11"/>
        <v>3</v>
      </c>
      <c r="U17" s="15"/>
      <c r="V17" s="15"/>
      <c r="W17" s="15">
        <f ca="1">IF(OR($I$5="",ISBLANK($I$5)),"",IF($I$5=$C$5,C17,E17))</f>
        <v>0</v>
      </c>
    </row>
    <row r="18" spans="2:23" ht="15" customHeight="1" x14ac:dyDescent="0.25">
      <c r="B18" s="14">
        <v>8</v>
      </c>
      <c r="C18" s="15">
        <f t="shared" ca="1" si="0"/>
        <v>1</v>
      </c>
      <c r="D18" s="15">
        <f t="shared" ca="1" si="1"/>
        <v>1</v>
      </c>
      <c r="E18" s="15">
        <f t="shared" ca="1" si="2"/>
        <v>2</v>
      </c>
      <c r="F18" s="15">
        <f t="shared" ca="1" si="3"/>
        <v>2</v>
      </c>
      <c r="G18" s="16">
        <f t="shared" ca="1" si="4"/>
        <v>2</v>
      </c>
      <c r="H18" s="16">
        <f t="shared" ca="1" si="4"/>
        <v>2</v>
      </c>
      <c r="I18" s="15">
        <f t="shared" ca="1" si="5"/>
        <v>3</v>
      </c>
      <c r="J18" s="16">
        <f t="shared" ca="1" si="5"/>
        <v>3</v>
      </c>
      <c r="K18" s="15"/>
      <c r="L18" s="15"/>
      <c r="M18" s="15">
        <f t="shared" ca="1" si="6"/>
        <v>3</v>
      </c>
      <c r="N18" s="15">
        <f t="shared" ca="1" si="7"/>
        <v>3</v>
      </c>
      <c r="O18" s="15">
        <f t="shared" ca="1" si="8"/>
        <v>0</v>
      </c>
      <c r="P18" s="15">
        <f t="shared" ca="1" si="9"/>
        <v>-4</v>
      </c>
      <c r="Q18" s="16">
        <f t="shared" ca="1" si="10"/>
        <v>3</v>
      </c>
      <c r="R18" s="16">
        <f t="shared" ca="1" si="10"/>
        <v>3</v>
      </c>
      <c r="S18" s="16">
        <f t="shared" ca="1" si="11"/>
        <v>3</v>
      </c>
      <c r="T18" s="16">
        <f t="shared" ca="1" si="11"/>
        <v>-1</v>
      </c>
      <c r="U18" s="15"/>
      <c r="V18" s="15"/>
      <c r="W18" s="15">
        <f ca="1">IF(OR($I$5="",ISBLANK($I$5)),"",IF($I$5=$C$5,E18,C18))</f>
        <v>2</v>
      </c>
    </row>
    <row r="19" spans="2:23" ht="15" customHeight="1" x14ac:dyDescent="0.25">
      <c r="B19" s="14">
        <v>9</v>
      </c>
      <c r="C19" s="15">
        <f t="shared" ca="1" si="0"/>
        <v>1</v>
      </c>
      <c r="D19" s="15">
        <f t="shared" ca="1" si="1"/>
        <v>1</v>
      </c>
      <c r="E19" s="15">
        <f t="shared" ca="1" si="2"/>
        <v>1</v>
      </c>
      <c r="F19" s="15">
        <f t="shared" ca="1" si="3"/>
        <v>1</v>
      </c>
      <c r="G19" s="16">
        <f t="shared" ca="1" si="4"/>
        <v>1</v>
      </c>
      <c r="H19" s="16">
        <f t="shared" ca="1" si="4"/>
        <v>1</v>
      </c>
      <c r="I19" s="15">
        <f t="shared" ca="1" si="5"/>
        <v>2</v>
      </c>
      <c r="J19" s="16">
        <f t="shared" ca="1" si="5"/>
        <v>2</v>
      </c>
      <c r="K19" s="15"/>
      <c r="L19" s="15"/>
      <c r="M19" s="15">
        <f t="shared" ca="1" si="6"/>
        <v>0</v>
      </c>
      <c r="N19" s="15">
        <f t="shared" ca="1" si="7"/>
        <v>-1</v>
      </c>
      <c r="O19" s="15">
        <f t="shared" ca="1" si="8"/>
        <v>1</v>
      </c>
      <c r="P19" s="15">
        <f t="shared" ca="1" si="9"/>
        <v>1</v>
      </c>
      <c r="Q19" s="16">
        <f t="shared" ca="1" si="10"/>
        <v>1</v>
      </c>
      <c r="R19" s="16">
        <f t="shared" ca="1" si="10"/>
        <v>1</v>
      </c>
      <c r="S19" s="16">
        <f t="shared" ca="1" si="11"/>
        <v>1</v>
      </c>
      <c r="T19" s="16">
        <f t="shared" ca="1" si="11"/>
        <v>0</v>
      </c>
      <c r="U19" s="15"/>
      <c r="V19" s="15"/>
      <c r="W19" s="15">
        <f ca="1">IF(OR($I$5="",ISBLANK($I$5)),"",IF($I$5=$C$5,C19,E19))</f>
        <v>1</v>
      </c>
    </row>
    <row r="20" spans="2:23" ht="15" customHeight="1" x14ac:dyDescent="0.25">
      <c r="B20" s="14">
        <v>10</v>
      </c>
      <c r="C20" s="15">
        <f t="shared" ca="1" si="0"/>
        <v>1</v>
      </c>
      <c r="D20" s="15">
        <f t="shared" ca="1" si="1"/>
        <v>1</v>
      </c>
      <c r="E20" s="15">
        <f t="shared" ca="1" si="2"/>
        <v>1</v>
      </c>
      <c r="F20" s="15">
        <f t="shared" ca="1" si="3"/>
        <v>1</v>
      </c>
      <c r="G20" s="16">
        <f t="shared" ca="1" si="4"/>
        <v>1</v>
      </c>
      <c r="H20" s="16">
        <f t="shared" ca="1" si="4"/>
        <v>1</v>
      </c>
      <c r="I20" s="15">
        <f t="shared" ca="1" si="5"/>
        <v>2</v>
      </c>
      <c r="J20" s="16">
        <f t="shared" ca="1" si="5"/>
        <v>2</v>
      </c>
      <c r="K20" s="15"/>
      <c r="L20" s="15"/>
      <c r="M20" s="15">
        <f t="shared" ca="1" si="6"/>
        <v>0</v>
      </c>
      <c r="N20" s="15">
        <f t="shared" ca="1" si="7"/>
        <v>-1</v>
      </c>
      <c r="O20" s="15">
        <f t="shared" ca="1" si="8"/>
        <v>2</v>
      </c>
      <c r="P20" s="15">
        <f t="shared" ca="1" si="9"/>
        <v>2</v>
      </c>
      <c r="Q20" s="16">
        <f t="shared" ca="1" si="10"/>
        <v>2</v>
      </c>
      <c r="R20" s="16">
        <f t="shared" ca="1" si="10"/>
        <v>2</v>
      </c>
      <c r="S20" s="16">
        <f t="shared" ca="1" si="11"/>
        <v>2</v>
      </c>
      <c r="T20" s="16">
        <f t="shared" ca="1" si="11"/>
        <v>1</v>
      </c>
      <c r="U20" s="15"/>
      <c r="V20" s="15"/>
      <c r="W20" s="15">
        <f ca="1">IF(OR($I$5="",ISBLANK($I$5)),"",IF($I$5=$C$5,E20,C20))</f>
        <v>1</v>
      </c>
    </row>
    <row r="21" spans="2:23" ht="15" customHeight="1" x14ac:dyDescent="0.25">
      <c r="B21" s="14">
        <v>11</v>
      </c>
      <c r="C21" s="15">
        <f t="shared" ca="1" si="0"/>
        <v>1</v>
      </c>
      <c r="D21" s="15">
        <f t="shared" ca="1" si="1"/>
        <v>1</v>
      </c>
      <c r="E21" s="15">
        <f t="shared" ca="1" si="2"/>
        <v>0</v>
      </c>
      <c r="F21" s="15">
        <f t="shared" ca="1" si="3"/>
        <v>0</v>
      </c>
      <c r="G21" s="16">
        <f t="shared" ca="1" si="4"/>
        <v>1</v>
      </c>
      <c r="H21" s="16">
        <f t="shared" ca="1" si="4"/>
        <v>1</v>
      </c>
      <c r="I21" s="15">
        <f t="shared" ca="1" si="5"/>
        <v>1</v>
      </c>
      <c r="J21" s="16">
        <f t="shared" ca="1" si="5"/>
        <v>1</v>
      </c>
      <c r="K21" s="15"/>
      <c r="L21" s="15"/>
      <c r="M21" s="15">
        <f t="shared" ca="1" si="6"/>
        <v>0</v>
      </c>
      <c r="N21" s="15">
        <f t="shared" ca="1" si="7"/>
        <v>0</v>
      </c>
      <c r="O21" s="15">
        <f t="shared" ca="1" si="8"/>
        <v>0</v>
      </c>
      <c r="P21" s="15">
        <f t="shared" ca="1" si="9"/>
        <v>-4</v>
      </c>
      <c r="Q21" s="16">
        <f t="shared" ca="1" si="10"/>
        <v>0</v>
      </c>
      <c r="R21" s="16">
        <f t="shared" ca="1" si="10"/>
        <v>0</v>
      </c>
      <c r="S21" s="16">
        <f t="shared" ca="1" si="11"/>
        <v>0</v>
      </c>
      <c r="T21" s="16">
        <f t="shared" ca="1" si="11"/>
        <v>-4</v>
      </c>
      <c r="U21" s="15"/>
      <c r="V21" s="15"/>
      <c r="W21" s="15">
        <f ca="1">IF(OR($I$5="",ISBLANK($I$5)),"",IF($I$5=$C$5,C21,E21))</f>
        <v>1</v>
      </c>
    </row>
    <row r="22" spans="2:23" ht="15" customHeight="1" x14ac:dyDescent="0.25">
      <c r="B22" s="14">
        <v>12</v>
      </c>
      <c r="C22" s="15">
        <f t="shared" ca="1" si="0"/>
        <v>0</v>
      </c>
      <c r="D22" s="15">
        <f t="shared" ca="1" si="1"/>
        <v>0</v>
      </c>
      <c r="E22" s="15">
        <f t="shared" ca="1" si="2"/>
        <v>0</v>
      </c>
      <c r="F22" s="15">
        <f t="shared" ca="1" si="3"/>
        <v>0</v>
      </c>
      <c r="G22" s="16">
        <f t="shared" ca="1" si="4"/>
        <v>0</v>
      </c>
      <c r="H22" s="16">
        <f t="shared" ca="1" si="4"/>
        <v>0</v>
      </c>
      <c r="I22" s="15">
        <f t="shared" ca="1" si="5"/>
        <v>0</v>
      </c>
      <c r="J22" s="16">
        <f t="shared" ca="1" si="5"/>
        <v>0</v>
      </c>
      <c r="K22" s="15"/>
      <c r="L22" s="15"/>
      <c r="M22" s="15">
        <f t="shared" ca="1" si="6"/>
        <v>0</v>
      </c>
      <c r="N22" s="15">
        <f t="shared" ca="1" si="7"/>
        <v>-1</v>
      </c>
      <c r="O22" s="15">
        <f t="shared" ca="1" si="8"/>
        <v>0</v>
      </c>
      <c r="P22" s="15">
        <f t="shared" ca="1" si="9"/>
        <v>-4</v>
      </c>
      <c r="Q22" s="16">
        <f t="shared" ca="1" si="10"/>
        <v>0</v>
      </c>
      <c r="R22" s="16">
        <f t="shared" ca="1" si="10"/>
        <v>-1</v>
      </c>
      <c r="S22" s="16">
        <f t="shared" ca="1" si="11"/>
        <v>0</v>
      </c>
      <c r="T22" s="16">
        <f t="shared" ca="1" si="11"/>
        <v>-5</v>
      </c>
      <c r="U22" s="15"/>
      <c r="V22" s="15"/>
      <c r="W22" s="15">
        <f ca="1">IF(OR($I$5="",ISBLANK($I$5)),"",IF($I$5=$C$5,E22,C22))</f>
        <v>0</v>
      </c>
    </row>
    <row r="23" spans="2:23" ht="15" customHeight="1" x14ac:dyDescent="0.25">
      <c r="B23" s="14">
        <v>13</v>
      </c>
      <c r="C23" s="15">
        <f t="shared" ca="1" si="0"/>
        <v>0</v>
      </c>
      <c r="D23" s="15">
        <f t="shared" ca="1" si="1"/>
        <v>0</v>
      </c>
      <c r="E23" s="15">
        <f t="shared" ca="1" si="2"/>
        <v>2</v>
      </c>
      <c r="F23" s="15">
        <f t="shared" ca="1" si="3"/>
        <v>2</v>
      </c>
      <c r="G23" s="16">
        <f t="shared" ca="1" si="4"/>
        <v>2</v>
      </c>
      <c r="H23" s="16">
        <f t="shared" ca="1" si="4"/>
        <v>2</v>
      </c>
      <c r="I23" s="15">
        <f t="shared" ca="1" si="5"/>
        <v>2</v>
      </c>
      <c r="J23" s="16">
        <f t="shared" ca="1" si="5"/>
        <v>2</v>
      </c>
      <c r="K23" s="15"/>
      <c r="L23" s="15"/>
      <c r="M23" s="15">
        <f t="shared" ca="1" si="6"/>
        <v>2</v>
      </c>
      <c r="N23" s="15">
        <f t="shared" ca="1" si="7"/>
        <v>2</v>
      </c>
      <c r="O23" s="15">
        <f t="shared" ca="1" si="8"/>
        <v>4</v>
      </c>
      <c r="P23" s="15">
        <f t="shared" ca="1" si="9"/>
        <v>4</v>
      </c>
      <c r="Q23" s="16">
        <f t="shared" ca="1" si="10"/>
        <v>4</v>
      </c>
      <c r="R23" s="16">
        <f t="shared" ca="1" si="10"/>
        <v>4</v>
      </c>
      <c r="S23" s="16">
        <f t="shared" ca="1" si="11"/>
        <v>6</v>
      </c>
      <c r="T23" s="16">
        <f t="shared" ca="1" si="11"/>
        <v>6</v>
      </c>
      <c r="U23" s="15"/>
      <c r="V23" s="15"/>
      <c r="W23" s="15">
        <f ca="1">IF(OR($I$5="",ISBLANK($I$5)),"",IF($I$5=$C$5,C23,E23))</f>
        <v>0</v>
      </c>
    </row>
    <row r="24" spans="2:23" ht="15" customHeight="1" x14ac:dyDescent="0.25">
      <c r="B24" s="14">
        <v>14</v>
      </c>
      <c r="C24" s="15">
        <f t="shared" ca="1" si="0"/>
        <v>1</v>
      </c>
      <c r="D24" s="15">
        <f t="shared" ca="1" si="1"/>
        <v>1</v>
      </c>
      <c r="E24" s="15">
        <f t="shared" ca="1" si="2"/>
        <v>2</v>
      </c>
      <c r="F24" s="15">
        <f t="shared" ca="1" si="3"/>
        <v>2</v>
      </c>
      <c r="G24" s="16">
        <f t="shared" ca="1" si="4"/>
        <v>2</v>
      </c>
      <c r="H24" s="16">
        <f t="shared" ca="1" si="4"/>
        <v>2</v>
      </c>
      <c r="I24" s="15">
        <f t="shared" ca="1" si="5"/>
        <v>3</v>
      </c>
      <c r="J24" s="16">
        <f t="shared" ca="1" si="5"/>
        <v>3</v>
      </c>
      <c r="K24" s="15"/>
      <c r="L24" s="15"/>
      <c r="M24" s="15">
        <f t="shared" ca="1" si="6"/>
        <v>2</v>
      </c>
      <c r="N24" s="15">
        <f t="shared" ca="1" si="7"/>
        <v>2</v>
      </c>
      <c r="O24" s="15">
        <f t="shared" ca="1" si="8"/>
        <v>3</v>
      </c>
      <c r="P24" s="15">
        <f t="shared" ca="1" si="9"/>
        <v>3</v>
      </c>
      <c r="Q24" s="16">
        <f t="shared" ca="1" si="10"/>
        <v>3</v>
      </c>
      <c r="R24" s="16">
        <f t="shared" ca="1" si="10"/>
        <v>3</v>
      </c>
      <c r="S24" s="16">
        <f t="shared" ca="1" si="11"/>
        <v>5</v>
      </c>
      <c r="T24" s="16">
        <f t="shared" ca="1" si="11"/>
        <v>5</v>
      </c>
      <c r="U24" s="15"/>
      <c r="V24" s="15"/>
      <c r="W24" s="15">
        <f ca="1">IF(OR($I$5="",ISBLANK($I$5)),"",IF($I$5=$C$5,E24,C24))</f>
        <v>2</v>
      </c>
    </row>
    <row r="25" spans="2:23" ht="15" customHeight="1" x14ac:dyDescent="0.25">
      <c r="B25" s="14">
        <v>15</v>
      </c>
      <c r="C25" s="15">
        <f t="shared" ca="1" si="0"/>
        <v>0</v>
      </c>
      <c r="D25" s="15">
        <f t="shared" ca="1" si="1"/>
        <v>0</v>
      </c>
      <c r="E25" s="15">
        <f t="shared" ca="1" si="2"/>
        <v>0</v>
      </c>
      <c r="F25" s="15">
        <f t="shared" ca="1" si="3"/>
        <v>-3</v>
      </c>
      <c r="G25" s="16">
        <f t="shared" ca="1" si="4"/>
        <v>0</v>
      </c>
      <c r="H25" s="16">
        <f t="shared" ca="1" si="4"/>
        <v>0</v>
      </c>
      <c r="I25" s="15">
        <f t="shared" ca="1" si="5"/>
        <v>0</v>
      </c>
      <c r="J25" s="16">
        <f t="shared" ca="1" si="5"/>
        <v>-3</v>
      </c>
      <c r="K25" s="15"/>
      <c r="L25" s="15"/>
      <c r="M25" s="15">
        <f t="shared" ca="1" si="6"/>
        <v>0</v>
      </c>
      <c r="N25" s="15">
        <f t="shared" ca="1" si="7"/>
        <v>-3</v>
      </c>
      <c r="O25" s="15">
        <f t="shared" ca="1" si="8"/>
        <v>1</v>
      </c>
      <c r="P25" s="15">
        <f t="shared" ca="1" si="9"/>
        <v>1</v>
      </c>
      <c r="Q25" s="16">
        <f t="shared" ca="1" si="10"/>
        <v>1</v>
      </c>
      <c r="R25" s="16">
        <f t="shared" ca="1" si="10"/>
        <v>1</v>
      </c>
      <c r="S25" s="16">
        <f t="shared" ca="1" si="11"/>
        <v>1</v>
      </c>
      <c r="T25" s="16">
        <f t="shared" ca="1" si="11"/>
        <v>-2</v>
      </c>
      <c r="U25" s="15"/>
      <c r="V25" s="15"/>
      <c r="W25" s="15">
        <f ca="1">IF(OR($I$5="",ISBLANK($I$5)),"",IF($I$5=$C$5,C25,E25))</f>
        <v>0</v>
      </c>
    </row>
    <row r="26" spans="2:23" ht="15" customHeight="1" x14ac:dyDescent="0.25">
      <c r="B26" s="14">
        <v>16</v>
      </c>
      <c r="C26" s="15">
        <f t="shared" ca="1" si="0"/>
        <v>0</v>
      </c>
      <c r="D26" s="15">
        <f t="shared" ca="1" si="1"/>
        <v>-1</v>
      </c>
      <c r="E26" s="15">
        <f t="shared" ca="1" si="2"/>
        <v>0</v>
      </c>
      <c r="F26" s="15">
        <f t="shared" ca="1" si="3"/>
        <v>-4</v>
      </c>
      <c r="G26" s="16">
        <f t="shared" ca="1" si="4"/>
        <v>0</v>
      </c>
      <c r="H26" s="16">
        <f t="shared" ca="1" si="4"/>
        <v>-1</v>
      </c>
      <c r="I26" s="15">
        <f t="shared" ca="1" si="5"/>
        <v>0</v>
      </c>
      <c r="J26" s="16">
        <f t="shared" ca="1" si="5"/>
        <v>-5</v>
      </c>
      <c r="K26" s="15"/>
      <c r="L26" s="15"/>
      <c r="M26" s="15">
        <f t="shared" ca="1" si="6"/>
        <v>0</v>
      </c>
      <c r="N26" s="15">
        <f t="shared" ca="1" si="7"/>
        <v>-4</v>
      </c>
      <c r="O26" s="15">
        <f t="shared" ca="1" si="8"/>
        <v>0</v>
      </c>
      <c r="P26" s="15">
        <f t="shared" ca="1" si="9"/>
        <v>-4</v>
      </c>
      <c r="Q26" s="16">
        <f t="shared" ca="1" si="10"/>
        <v>0</v>
      </c>
      <c r="R26" s="16">
        <f t="shared" ca="1" si="10"/>
        <v>-4</v>
      </c>
      <c r="S26" s="16">
        <f t="shared" ca="1" si="11"/>
        <v>0</v>
      </c>
      <c r="T26" s="16">
        <f t="shared" ca="1" si="11"/>
        <v>-8</v>
      </c>
      <c r="U26" s="15"/>
      <c r="V26" s="15"/>
      <c r="W26" s="15">
        <f ca="1">IF(OR($I$5="",ISBLANK($I$5)),"",IF($I$5=$C$5,E26,C26))</f>
        <v>0</v>
      </c>
    </row>
    <row r="27" spans="2:23" ht="15" customHeight="1" x14ac:dyDescent="0.25">
      <c r="B27" s="14">
        <v>17</v>
      </c>
      <c r="C27" s="15">
        <f t="shared" ca="1" si="0"/>
        <v>0</v>
      </c>
      <c r="D27" s="15">
        <f t="shared" ca="1" si="1"/>
        <v>-3</v>
      </c>
      <c r="E27" s="15">
        <f t="shared" ca="1" si="2"/>
        <v>0</v>
      </c>
      <c r="F27" s="15">
        <f t="shared" ca="1" si="3"/>
        <v>-3</v>
      </c>
      <c r="G27" s="16">
        <f t="shared" ca="1" si="4"/>
        <v>0</v>
      </c>
      <c r="H27" s="16">
        <f t="shared" ca="1" si="4"/>
        <v>-3</v>
      </c>
      <c r="I27" s="15">
        <f t="shared" ca="1" si="5"/>
        <v>0</v>
      </c>
      <c r="J27" s="16">
        <f t="shared" ca="1" si="5"/>
        <v>-6</v>
      </c>
      <c r="K27" s="15"/>
      <c r="L27" s="15"/>
      <c r="M27" s="15">
        <f t="shared" ca="1" si="6"/>
        <v>1</v>
      </c>
      <c r="N27" s="15">
        <f t="shared" ca="1" si="7"/>
        <v>1</v>
      </c>
      <c r="O27" s="15">
        <f t="shared" ca="1" si="8"/>
        <v>1</v>
      </c>
      <c r="P27" s="15">
        <f t="shared" ca="1" si="9"/>
        <v>1</v>
      </c>
      <c r="Q27" s="16">
        <f t="shared" ca="1" si="10"/>
        <v>1</v>
      </c>
      <c r="R27" s="16">
        <f t="shared" ca="1" si="10"/>
        <v>1</v>
      </c>
      <c r="S27" s="16">
        <f t="shared" ca="1" si="11"/>
        <v>2</v>
      </c>
      <c r="T27" s="16">
        <f t="shared" ca="1" si="11"/>
        <v>2</v>
      </c>
      <c r="U27" s="15"/>
      <c r="V27" s="15"/>
      <c r="W27" s="15">
        <f ca="1">IF(OR($I$5="",ISBLANK($I$5)),"",IF($I$5=$C$5,C27,E27))</f>
        <v>0</v>
      </c>
    </row>
    <row r="28" spans="2:23" ht="15" customHeight="1" x14ac:dyDescent="0.25">
      <c r="B28" s="17">
        <v>18</v>
      </c>
      <c r="C28" s="15">
        <f t="shared" ca="1" si="0"/>
        <v>2</v>
      </c>
      <c r="D28" s="15">
        <f t="shared" ca="1" si="1"/>
        <v>2</v>
      </c>
      <c r="E28" s="15">
        <f t="shared" ca="1" si="2"/>
        <v>1</v>
      </c>
      <c r="F28" s="15">
        <f t="shared" ca="1" si="3"/>
        <v>1</v>
      </c>
      <c r="G28" s="16">
        <f t="shared" ca="1" si="4"/>
        <v>2</v>
      </c>
      <c r="H28" s="16">
        <f t="shared" ca="1" si="4"/>
        <v>2</v>
      </c>
      <c r="I28" s="15">
        <f t="shared" ca="1" si="5"/>
        <v>3</v>
      </c>
      <c r="J28" s="16">
        <f t="shared" ca="1" si="5"/>
        <v>3</v>
      </c>
      <c r="K28" s="15"/>
      <c r="L28" s="15"/>
      <c r="M28" s="15">
        <f t="shared" ca="1" si="6"/>
        <v>2</v>
      </c>
      <c r="N28" s="15">
        <f t="shared" ca="1" si="7"/>
        <v>2</v>
      </c>
      <c r="O28" s="15">
        <f t="shared" ca="1" si="8"/>
        <v>1</v>
      </c>
      <c r="P28" s="15">
        <f t="shared" ca="1" si="9"/>
        <v>1</v>
      </c>
      <c r="Q28" s="16">
        <f t="shared" ca="1" si="10"/>
        <v>2</v>
      </c>
      <c r="R28" s="16">
        <f t="shared" ca="1" si="10"/>
        <v>2</v>
      </c>
      <c r="S28" s="16">
        <f t="shared" ca="1" si="11"/>
        <v>3</v>
      </c>
      <c r="T28" s="16">
        <f t="shared" ca="1" si="11"/>
        <v>3</v>
      </c>
      <c r="U28" s="15"/>
      <c r="V28" s="15"/>
      <c r="W28" s="15">
        <f ca="1">IF(OR($I$5="",ISBLANK($I$5)),"",IF($I$5=$C$5,E28,C28))</f>
        <v>1</v>
      </c>
    </row>
    <row r="29" spans="2:23" ht="15" x14ac:dyDescent="0.25">
      <c r="B29" s="18"/>
      <c r="C29" s="161" t="s">
        <v>2</v>
      </c>
      <c r="D29" s="161"/>
      <c r="E29" s="161"/>
      <c r="F29" s="162"/>
      <c r="G29" s="15">
        <f ca="1">SUM(G11:G28)</f>
        <v>28</v>
      </c>
      <c r="H29" s="15"/>
      <c r="I29" s="15">
        <f ca="1">SUM(I11:I28)</f>
        <v>39</v>
      </c>
      <c r="J29" s="19"/>
      <c r="K29" s="20"/>
      <c r="L29" s="21"/>
      <c r="M29" s="161" t="s">
        <v>2</v>
      </c>
      <c r="N29" s="161"/>
      <c r="O29" s="161"/>
      <c r="P29" s="162"/>
      <c r="Q29" s="15">
        <f ca="1">SUM(Q11:Q28)</f>
        <v>28</v>
      </c>
      <c r="R29" s="15"/>
      <c r="S29" s="15">
        <f ca="1">SUM(S11:S28)</f>
        <v>37</v>
      </c>
      <c r="T29" s="19"/>
      <c r="U29" s="22"/>
      <c r="V29" s="56"/>
    </row>
    <row r="30" spans="2:23" ht="3.75" customHeight="1" x14ac:dyDescent="0.25">
      <c r="V30" s="40"/>
    </row>
  </sheetData>
  <mergeCells count="22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C5:D5"/>
    <mergeCell ref="C6:D6"/>
    <mergeCell ref="I6:K6"/>
    <mergeCell ref="I4:M4"/>
    <mergeCell ref="I5:M5"/>
  </mergeCells>
  <pageMargins left="0.7" right="0.7" top="0.75" bottom="0.75" header="0.3" footer="0.3"/>
  <pageSetup paperSize="9" orientation="portrait" horizontalDpi="4294967293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59">
    <tabColor theme="0"/>
  </sheetPr>
  <dimension ref="A1:X30"/>
  <sheetViews>
    <sheetView zoomScale="90" zoomScaleNormal="90" workbookViewId="0">
      <selection activeCell="E4" sqref="E4:E6"/>
    </sheetView>
  </sheetViews>
  <sheetFormatPr defaultColWidth="0" defaultRowHeight="0" customHeight="1" zeroHeight="1" x14ac:dyDescent="0.25"/>
  <cols>
    <col min="1" max="1" width="0.7109375" style="6" customWidth="1"/>
    <col min="2" max="2" width="11.7109375" style="5" customWidth="1"/>
    <col min="3" max="3" width="24.28515625" style="6" customWidth="1"/>
    <col min="4" max="4" width="12.140625" style="6" hidden="1" customWidth="1"/>
    <col min="5" max="5" width="24.28515625" style="6" customWidth="1"/>
    <col min="6" max="6" width="12.140625" style="6" hidden="1" customWidth="1"/>
    <col min="7" max="7" width="12.140625" style="6" customWidth="1"/>
    <col min="8" max="8" width="20.85546875" style="6" hidden="1" customWidth="1"/>
    <col min="9" max="9" width="12.140625" style="6" customWidth="1"/>
    <col min="10" max="10" width="21" style="6" hidden="1" customWidth="1"/>
    <col min="11" max="12" width="19" style="6" hidden="1" customWidth="1"/>
    <col min="13" max="13" width="24.28515625" style="6" customWidth="1"/>
    <col min="14" max="14" width="12.140625" style="6" hidden="1" customWidth="1"/>
    <col min="15" max="15" width="24.28515625" style="6" customWidth="1"/>
    <col min="16" max="16" width="12.140625" style="6" hidden="1" customWidth="1"/>
    <col min="17" max="17" width="12.140625" style="6" customWidth="1"/>
    <col min="18" max="18" width="9.140625" style="6" hidden="1" customWidth="1"/>
    <col min="19" max="19" width="12.140625" style="6" customWidth="1"/>
    <col min="20" max="20" width="9.140625" style="6" hidden="1" customWidth="1"/>
    <col min="21" max="22" width="19" style="6" hidden="1" customWidth="1"/>
    <col min="23" max="23" width="14.85546875" style="6" customWidth="1"/>
    <col min="24" max="24" width="0.5703125" style="6" customWidth="1"/>
    <col min="25" max="16384" width="9.140625" style="6" hidden="1"/>
  </cols>
  <sheetData>
    <row r="1" spans="2:23" ht="3.75" customHeight="1" x14ac:dyDescent="0.25"/>
    <row r="2" spans="2:23" ht="23.25" x14ac:dyDescent="0.25">
      <c r="B2" s="172" t="str">
        <f ca="1">MID(CELL("filename",B2),FIND("]",CELL("filename",B2))+1,255)</f>
        <v>Pauland.....</v>
      </c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4"/>
    </row>
    <row r="3" spans="2:23" ht="15" x14ac:dyDescent="0.25"/>
    <row r="4" spans="2:23" ht="15" customHeight="1" x14ac:dyDescent="0.25">
      <c r="E4" s="40"/>
      <c r="F4" s="40"/>
      <c r="G4" s="40"/>
      <c r="H4" s="5"/>
      <c r="I4" s="155" t="s">
        <v>100</v>
      </c>
      <c r="J4" s="156"/>
      <c r="K4" s="156"/>
      <c r="L4" s="156"/>
      <c r="M4" s="157"/>
    </row>
    <row r="5" spans="2:23" ht="15" customHeight="1" x14ac:dyDescent="0.25">
      <c r="B5" s="8" t="s">
        <v>28</v>
      </c>
      <c r="C5" s="148" t="s">
        <v>48</v>
      </c>
      <c r="D5" s="149"/>
      <c r="E5" s="7"/>
      <c r="F5" s="40"/>
      <c r="G5" s="40"/>
      <c r="I5" s="150" t="e">
        <f>IF(ISBLANK('Pink Ball'!#REF!),"",'Pink Ball'!#REF!)</f>
        <v>#REF!</v>
      </c>
      <c r="J5" s="158"/>
      <c r="K5" s="158"/>
      <c r="L5" s="158"/>
      <c r="M5" s="151"/>
    </row>
    <row r="6" spans="2:23" ht="15" customHeight="1" x14ac:dyDescent="0.25">
      <c r="B6" s="9" t="s">
        <v>29</v>
      </c>
      <c r="C6" s="150" t="s">
        <v>109</v>
      </c>
      <c r="D6" s="151"/>
      <c r="E6" s="7"/>
      <c r="F6" s="40"/>
      <c r="G6" s="40"/>
      <c r="I6" s="159"/>
      <c r="J6" s="159"/>
      <c r="K6" s="159"/>
    </row>
    <row r="7" spans="2:23" ht="15" x14ac:dyDescent="0.25">
      <c r="E7" s="5"/>
    </row>
    <row r="8" spans="2:23" ht="15" x14ac:dyDescent="0.25">
      <c r="B8" s="140" t="s">
        <v>23</v>
      </c>
      <c r="C8" s="155" t="s">
        <v>24</v>
      </c>
      <c r="D8" s="156"/>
      <c r="E8" s="156"/>
      <c r="F8" s="156"/>
      <c r="G8" s="156"/>
      <c r="H8" s="156"/>
      <c r="I8" s="156"/>
      <c r="J8" s="156"/>
      <c r="K8" s="156"/>
      <c r="L8" s="157"/>
      <c r="M8" s="155" t="s">
        <v>25</v>
      </c>
      <c r="N8" s="156"/>
      <c r="O8" s="156"/>
      <c r="P8" s="156"/>
      <c r="Q8" s="156"/>
      <c r="R8" s="156"/>
      <c r="S8" s="156"/>
      <c r="T8" s="156"/>
      <c r="U8" s="156"/>
      <c r="V8" s="157"/>
      <c r="W8" s="160" t="s">
        <v>60</v>
      </c>
    </row>
    <row r="9" spans="2:23" ht="15" customHeight="1" x14ac:dyDescent="0.25">
      <c r="B9" s="141"/>
      <c r="C9" s="146" t="str">
        <f>IF(ISBLANK($C$5),"",$C$5&amp;"'s Score")</f>
        <v>Paul's Score</v>
      </c>
      <c r="D9" s="152"/>
      <c r="E9" s="146" t="str">
        <f>IF(ISBLANK($C$6),"",$C$6&amp;"'s Score")</f>
        <v>Jacob Marley's Score</v>
      </c>
      <c r="F9" s="152"/>
      <c r="G9" s="146" t="s">
        <v>30</v>
      </c>
      <c r="H9" s="147"/>
      <c r="I9" s="147"/>
      <c r="J9" s="147"/>
      <c r="K9" s="153"/>
      <c r="L9" s="153"/>
      <c r="M9" s="146" t="str">
        <f>IF(ISBLANK($C$5),"",$C$5&amp;"'s Score")</f>
        <v>Paul's Score</v>
      </c>
      <c r="N9" s="152"/>
      <c r="O9" s="146" t="str">
        <f>IF(ISBLANK($C$6),"",$C$6&amp;"'s Score")</f>
        <v>Jacob Marley's Score</v>
      </c>
      <c r="P9" s="152"/>
      <c r="Q9" s="146" t="s">
        <v>30</v>
      </c>
      <c r="R9" s="147"/>
      <c r="S9" s="147"/>
      <c r="T9" s="147"/>
      <c r="U9" s="153"/>
      <c r="V9" s="153"/>
      <c r="W9" s="160"/>
    </row>
    <row r="10" spans="2:23" ht="15" x14ac:dyDescent="0.25">
      <c r="B10" s="142"/>
      <c r="C10" s="10" t="s">
        <v>41</v>
      </c>
      <c r="D10" s="10" t="s">
        <v>40</v>
      </c>
      <c r="E10" s="10" t="s">
        <v>41</v>
      </c>
      <c r="F10" s="10" t="s">
        <v>40</v>
      </c>
      <c r="G10" s="11" t="s">
        <v>43</v>
      </c>
      <c r="H10" s="12" t="s">
        <v>46</v>
      </c>
      <c r="I10" s="13" t="s">
        <v>42</v>
      </c>
      <c r="J10" s="12" t="s">
        <v>47</v>
      </c>
      <c r="K10" s="154"/>
      <c r="L10" s="154"/>
      <c r="M10" s="10" t="s">
        <v>41</v>
      </c>
      <c r="N10" s="10" t="s">
        <v>40</v>
      </c>
      <c r="O10" s="10" t="s">
        <v>41</v>
      </c>
      <c r="P10" s="10" t="s">
        <v>40</v>
      </c>
      <c r="Q10" s="11" t="s">
        <v>43</v>
      </c>
      <c r="R10" s="12" t="s">
        <v>46</v>
      </c>
      <c r="S10" s="13" t="s">
        <v>42</v>
      </c>
      <c r="T10" s="12" t="s">
        <v>47</v>
      </c>
      <c r="U10" s="154"/>
      <c r="V10" s="154"/>
      <c r="W10" s="160"/>
    </row>
    <row r="11" spans="2:23" ht="15" x14ac:dyDescent="0.25">
      <c r="B11" s="14">
        <v>1</v>
      </c>
      <c r="C11" s="15">
        <f ca="1">IFERROR(INDIRECT("'"&amp;$C$5&amp;"'!G"&amp;($B11+10)),"")</f>
        <v>1</v>
      </c>
      <c r="D11" s="15">
        <f ca="1">IFERROR(INDIRECT("'"&amp;$C$5&amp;"'!H"&amp;($B11+10)),"")</f>
        <v>1</v>
      </c>
      <c r="E11" s="15">
        <f ca="1">IFERROR(INDIRECT("'"&amp;$C$6&amp;"'!G"&amp;($B11+10)),"")</f>
        <v>0</v>
      </c>
      <c r="F11" s="15">
        <f ca="1">IFERROR(INDIRECT("'"&amp;$C$6&amp;"'!H"&amp;($B11+10)),"")</f>
        <v>-1</v>
      </c>
      <c r="G11" s="16">
        <f ca="1">IFERROR((IF(C11=E11,C11,IF(C11&gt;E11,C11,E11))),"")</f>
        <v>1</v>
      </c>
      <c r="H11" s="16">
        <f ca="1">IFERROR((IF(D11=F11,D11,IF(D11&gt;F11,D11,F11))),"")</f>
        <v>1</v>
      </c>
      <c r="I11" s="16">
        <f ca="1">E11+C11</f>
        <v>1</v>
      </c>
      <c r="J11" s="16">
        <f ca="1">F11+D11</f>
        <v>0</v>
      </c>
      <c r="K11" s="15"/>
      <c r="L11" s="15"/>
      <c r="M11" s="15">
        <f ca="1">IFERROR(INDIRECT("'"&amp;$C$5&amp;"'!Q"&amp;($B11+10)),"")</f>
        <v>2</v>
      </c>
      <c r="N11" s="15">
        <f ca="1">IFERROR(INDIRECT("'"&amp;$C$5&amp;"'!R"&amp;($B11+10)),"")</f>
        <v>2</v>
      </c>
      <c r="O11" s="15">
        <f ca="1">IFERROR(INDIRECT("'"&amp;$C$6&amp;"'!Q"&amp;($B11+10)),"")</f>
        <v>1</v>
      </c>
      <c r="P11" s="15">
        <f ca="1">IFERROR(INDIRECT("'"&amp;$C$6&amp;"'!R"&amp;($B11+10)),"")</f>
        <v>1</v>
      </c>
      <c r="Q11" s="16">
        <f ca="1">IFERROR((IF(M11=O11,M11,IF(M11&gt;O11,M11,O11))),"")</f>
        <v>2</v>
      </c>
      <c r="R11" s="16">
        <f ca="1">IFERROR((IF(N11=P11,N11,IF(N11&gt;P11,N11,P11))),"")</f>
        <v>2</v>
      </c>
      <c r="S11" s="16">
        <f ca="1">O11+M11</f>
        <v>3</v>
      </c>
      <c r="T11" s="16">
        <f ca="1">P11+N11</f>
        <v>3</v>
      </c>
      <c r="U11" s="15"/>
      <c r="V11" s="15"/>
      <c r="W11" s="15" t="e">
        <f>IF(OR($I$5="",ISBLANK($I$5)),"",IF($I$5=$C$5,C11,E11))</f>
        <v>#REF!</v>
      </c>
    </row>
    <row r="12" spans="2:23" ht="15" customHeight="1" x14ac:dyDescent="0.25">
      <c r="B12" s="14">
        <v>2</v>
      </c>
      <c r="C12" s="15">
        <f t="shared" ref="C12:C28" ca="1" si="0">IFERROR(INDIRECT("'"&amp;$C$5&amp;"'!G"&amp;($B12+10)),"")</f>
        <v>2</v>
      </c>
      <c r="D12" s="15">
        <f t="shared" ref="D12:D28" ca="1" si="1">IFERROR(INDIRECT("'"&amp;$C$5&amp;"'!H"&amp;($B12+10)),"")</f>
        <v>2</v>
      </c>
      <c r="E12" s="15">
        <f t="shared" ref="E12:E28" ca="1" si="2">IFERROR(INDIRECT("'"&amp;$C$6&amp;"'!G"&amp;($B12+10)),"")</f>
        <v>3</v>
      </c>
      <c r="F12" s="15">
        <f t="shared" ref="F12:F28" ca="1" si="3">IFERROR(INDIRECT("'"&amp;$C$6&amp;"'!H"&amp;($B12+10)),"")</f>
        <v>3</v>
      </c>
      <c r="G12" s="16">
        <f t="shared" ref="G12:H28" ca="1" si="4">IFERROR((IF(C12=E12,C12,IF(C12&gt;E12,C12,E12))),"")</f>
        <v>3</v>
      </c>
      <c r="H12" s="16">
        <f t="shared" ca="1" si="4"/>
        <v>3</v>
      </c>
      <c r="I12" s="15">
        <f t="shared" ref="I12:J28" ca="1" si="5">E12+C12</f>
        <v>5</v>
      </c>
      <c r="J12" s="16">
        <f t="shared" ca="1" si="5"/>
        <v>5</v>
      </c>
      <c r="K12" s="15"/>
      <c r="L12" s="15"/>
      <c r="M12" s="15">
        <f t="shared" ref="M12:M28" ca="1" si="6">IFERROR(INDIRECT("'"&amp;$C$5&amp;"'!Q"&amp;($B12+10)),"")</f>
        <v>2</v>
      </c>
      <c r="N12" s="15">
        <f t="shared" ref="N12:N28" ca="1" si="7">IFERROR(INDIRECT("'"&amp;$C$5&amp;"'!R"&amp;($B12+10)),"")</f>
        <v>2</v>
      </c>
      <c r="O12" s="15">
        <f t="shared" ref="O12:O28" ca="1" si="8">IFERROR(INDIRECT("'"&amp;$C$6&amp;"'!Q"&amp;($B12+10)),"")</f>
        <v>1</v>
      </c>
      <c r="P12" s="15">
        <f t="shared" ref="P12:P28" ca="1" si="9">IFERROR(INDIRECT("'"&amp;$C$6&amp;"'!R"&amp;($B12+10)),"")</f>
        <v>1</v>
      </c>
      <c r="Q12" s="16">
        <f t="shared" ref="Q12:R28" ca="1" si="10">IFERROR((IF(M12=O12,M12,IF(M12&gt;O12,M12,O12))),"")</f>
        <v>2</v>
      </c>
      <c r="R12" s="16">
        <f t="shared" ca="1" si="10"/>
        <v>2</v>
      </c>
      <c r="S12" s="16">
        <f t="shared" ref="S12:T28" ca="1" si="11">O12+M12</f>
        <v>3</v>
      </c>
      <c r="T12" s="16">
        <f t="shared" ca="1" si="11"/>
        <v>3</v>
      </c>
      <c r="U12" s="15"/>
      <c r="V12" s="15"/>
      <c r="W12" s="15" t="e">
        <f>IF(OR($I$5="",ISBLANK($I$5)),"",IF($I$5=$C$5,E12,C12))</f>
        <v>#REF!</v>
      </c>
    </row>
    <row r="13" spans="2:23" ht="15" customHeight="1" x14ac:dyDescent="0.25">
      <c r="B13" s="14">
        <v>3</v>
      </c>
      <c r="C13" s="15">
        <f t="shared" ca="1" si="0"/>
        <v>2</v>
      </c>
      <c r="D13" s="15">
        <f t="shared" ca="1" si="1"/>
        <v>2</v>
      </c>
      <c r="E13" s="15">
        <f t="shared" ca="1" si="2"/>
        <v>0</v>
      </c>
      <c r="F13" s="15">
        <f t="shared" ca="1" si="3"/>
        <v>0</v>
      </c>
      <c r="G13" s="16">
        <f t="shared" ca="1" si="4"/>
        <v>2</v>
      </c>
      <c r="H13" s="16">
        <f t="shared" ca="1" si="4"/>
        <v>2</v>
      </c>
      <c r="I13" s="15">
        <f t="shared" ca="1" si="5"/>
        <v>2</v>
      </c>
      <c r="J13" s="16">
        <f t="shared" ca="1" si="5"/>
        <v>2</v>
      </c>
      <c r="K13" s="15"/>
      <c r="L13" s="15"/>
      <c r="M13" s="15">
        <f t="shared" ca="1" si="6"/>
        <v>1</v>
      </c>
      <c r="N13" s="15">
        <f t="shared" ca="1" si="7"/>
        <v>1</v>
      </c>
      <c r="O13" s="15">
        <f t="shared" ca="1" si="8"/>
        <v>1</v>
      </c>
      <c r="P13" s="15">
        <f t="shared" ca="1" si="9"/>
        <v>1</v>
      </c>
      <c r="Q13" s="16">
        <f t="shared" ca="1" si="10"/>
        <v>1</v>
      </c>
      <c r="R13" s="16">
        <f t="shared" ca="1" si="10"/>
        <v>1</v>
      </c>
      <c r="S13" s="16">
        <f t="shared" ca="1" si="11"/>
        <v>2</v>
      </c>
      <c r="T13" s="16">
        <f t="shared" ca="1" si="11"/>
        <v>2</v>
      </c>
      <c r="U13" s="15"/>
      <c r="V13" s="15"/>
      <c r="W13" s="15" t="e">
        <f>IF(OR($I$5="",ISBLANK($I$5)),"",IF($I$5=$C$5,C13,E13))</f>
        <v>#REF!</v>
      </c>
    </row>
    <row r="14" spans="2:23" ht="15" customHeight="1" x14ac:dyDescent="0.25">
      <c r="B14" s="14">
        <v>4</v>
      </c>
      <c r="C14" s="15">
        <f t="shared" ca="1" si="0"/>
        <v>2</v>
      </c>
      <c r="D14" s="15">
        <f t="shared" ca="1" si="1"/>
        <v>2</v>
      </c>
      <c r="E14" s="15">
        <f t="shared" ca="1" si="2"/>
        <v>3</v>
      </c>
      <c r="F14" s="15">
        <f t="shared" ca="1" si="3"/>
        <v>3</v>
      </c>
      <c r="G14" s="16">
        <f t="shared" ca="1" si="4"/>
        <v>3</v>
      </c>
      <c r="H14" s="16">
        <f t="shared" ca="1" si="4"/>
        <v>3</v>
      </c>
      <c r="I14" s="15">
        <f t="shared" ca="1" si="5"/>
        <v>5</v>
      </c>
      <c r="J14" s="16">
        <f t="shared" ca="1" si="5"/>
        <v>5</v>
      </c>
      <c r="K14" s="15"/>
      <c r="L14" s="15"/>
      <c r="M14" s="15">
        <f t="shared" ca="1" si="6"/>
        <v>1</v>
      </c>
      <c r="N14" s="15">
        <f t="shared" ca="1" si="7"/>
        <v>1</v>
      </c>
      <c r="O14" s="15">
        <f t="shared" ca="1" si="8"/>
        <v>0</v>
      </c>
      <c r="P14" s="15">
        <f t="shared" ca="1" si="9"/>
        <v>-5</v>
      </c>
      <c r="Q14" s="16">
        <f t="shared" ca="1" si="10"/>
        <v>1</v>
      </c>
      <c r="R14" s="16">
        <f t="shared" ca="1" si="10"/>
        <v>1</v>
      </c>
      <c r="S14" s="16">
        <f t="shared" ca="1" si="11"/>
        <v>1</v>
      </c>
      <c r="T14" s="16">
        <f t="shared" ca="1" si="11"/>
        <v>-4</v>
      </c>
      <c r="U14" s="15"/>
      <c r="V14" s="15"/>
      <c r="W14" s="15" t="e">
        <f>IF(OR($I$5="",ISBLANK($I$5)),"",IF($I$5=$C$5,E14,C14))</f>
        <v>#REF!</v>
      </c>
    </row>
    <row r="15" spans="2:23" ht="15" customHeight="1" x14ac:dyDescent="0.25">
      <c r="B15" s="14">
        <v>5</v>
      </c>
      <c r="C15" s="15">
        <f t="shared" ca="1" si="0"/>
        <v>0</v>
      </c>
      <c r="D15" s="15">
        <f t="shared" ca="1" si="1"/>
        <v>-4</v>
      </c>
      <c r="E15" s="15">
        <f t="shared" ca="1" si="2"/>
        <v>0</v>
      </c>
      <c r="F15" s="15">
        <f t="shared" ca="1" si="3"/>
        <v>0</v>
      </c>
      <c r="G15" s="16">
        <f t="shared" ca="1" si="4"/>
        <v>0</v>
      </c>
      <c r="H15" s="16">
        <f t="shared" ca="1" si="4"/>
        <v>0</v>
      </c>
      <c r="I15" s="15">
        <f t="shared" ca="1" si="5"/>
        <v>0</v>
      </c>
      <c r="J15" s="16">
        <f t="shared" ca="1" si="5"/>
        <v>-4</v>
      </c>
      <c r="K15" s="15"/>
      <c r="L15" s="15"/>
      <c r="M15" s="15">
        <f t="shared" ca="1" si="6"/>
        <v>1</v>
      </c>
      <c r="N15" s="15">
        <f t="shared" ca="1" si="7"/>
        <v>1</v>
      </c>
      <c r="O15" s="15">
        <f t="shared" ca="1" si="8"/>
        <v>0</v>
      </c>
      <c r="P15" s="15">
        <f t="shared" ca="1" si="9"/>
        <v>0</v>
      </c>
      <c r="Q15" s="16">
        <f t="shared" ca="1" si="10"/>
        <v>1</v>
      </c>
      <c r="R15" s="16">
        <f t="shared" ca="1" si="10"/>
        <v>1</v>
      </c>
      <c r="S15" s="16">
        <f t="shared" ca="1" si="11"/>
        <v>1</v>
      </c>
      <c r="T15" s="16">
        <f t="shared" ca="1" si="11"/>
        <v>1</v>
      </c>
      <c r="U15" s="15"/>
      <c r="V15" s="15"/>
      <c r="W15" s="15" t="e">
        <f>IF(OR($I$5="",ISBLANK($I$5)),"",IF($I$5=$C$5,C15,E15))</f>
        <v>#REF!</v>
      </c>
    </row>
    <row r="16" spans="2:23" ht="15" customHeight="1" x14ac:dyDescent="0.25">
      <c r="B16" s="14">
        <v>6</v>
      </c>
      <c r="C16" s="15">
        <f t="shared" ca="1" si="0"/>
        <v>3</v>
      </c>
      <c r="D16" s="15">
        <f t="shared" ca="1" si="1"/>
        <v>3</v>
      </c>
      <c r="E16" s="15">
        <f t="shared" ca="1" si="2"/>
        <v>2</v>
      </c>
      <c r="F16" s="15">
        <f t="shared" ca="1" si="3"/>
        <v>2</v>
      </c>
      <c r="G16" s="16">
        <f t="shared" ca="1" si="4"/>
        <v>3</v>
      </c>
      <c r="H16" s="16">
        <f t="shared" ca="1" si="4"/>
        <v>3</v>
      </c>
      <c r="I16" s="15">
        <f t="shared" ca="1" si="5"/>
        <v>5</v>
      </c>
      <c r="J16" s="16">
        <f t="shared" ca="1" si="5"/>
        <v>5</v>
      </c>
      <c r="K16" s="15"/>
      <c r="L16" s="15"/>
      <c r="M16" s="15">
        <f t="shared" ca="1" si="6"/>
        <v>1</v>
      </c>
      <c r="N16" s="15">
        <f t="shared" ca="1" si="7"/>
        <v>1</v>
      </c>
      <c r="O16" s="15">
        <f t="shared" ca="1" si="8"/>
        <v>2</v>
      </c>
      <c r="P16" s="15">
        <f t="shared" ca="1" si="9"/>
        <v>2</v>
      </c>
      <c r="Q16" s="16">
        <f t="shared" ca="1" si="10"/>
        <v>2</v>
      </c>
      <c r="R16" s="16">
        <f t="shared" ca="1" si="10"/>
        <v>2</v>
      </c>
      <c r="S16" s="16">
        <f t="shared" ca="1" si="11"/>
        <v>3</v>
      </c>
      <c r="T16" s="16">
        <f t="shared" ca="1" si="11"/>
        <v>3</v>
      </c>
      <c r="U16" s="15"/>
      <c r="V16" s="15"/>
      <c r="W16" s="15" t="e">
        <f>IF(OR($I$5="",ISBLANK($I$5)),"",IF($I$5=$C$5,E16,C16))</f>
        <v>#REF!</v>
      </c>
    </row>
    <row r="17" spans="2:23" ht="15" customHeight="1" x14ac:dyDescent="0.25">
      <c r="B17" s="14">
        <v>7</v>
      </c>
      <c r="C17" s="15">
        <f t="shared" ca="1" si="0"/>
        <v>3</v>
      </c>
      <c r="D17" s="15">
        <f t="shared" ca="1" si="1"/>
        <v>3</v>
      </c>
      <c r="E17" s="15">
        <f t="shared" ca="1" si="2"/>
        <v>0</v>
      </c>
      <c r="F17" s="15">
        <f t="shared" ca="1" si="3"/>
        <v>-4</v>
      </c>
      <c r="G17" s="16">
        <f t="shared" ca="1" si="4"/>
        <v>3</v>
      </c>
      <c r="H17" s="16">
        <f t="shared" ca="1" si="4"/>
        <v>3</v>
      </c>
      <c r="I17" s="15">
        <f t="shared" ca="1" si="5"/>
        <v>3</v>
      </c>
      <c r="J17" s="16">
        <f t="shared" ca="1" si="5"/>
        <v>-1</v>
      </c>
      <c r="K17" s="15"/>
      <c r="L17" s="15"/>
      <c r="M17" s="15">
        <f t="shared" ca="1" si="6"/>
        <v>2</v>
      </c>
      <c r="N17" s="15">
        <f t="shared" ca="1" si="7"/>
        <v>2</v>
      </c>
      <c r="O17" s="15">
        <f t="shared" ca="1" si="8"/>
        <v>3</v>
      </c>
      <c r="P17" s="15">
        <f t="shared" ca="1" si="9"/>
        <v>3</v>
      </c>
      <c r="Q17" s="16">
        <f t="shared" ca="1" si="10"/>
        <v>3</v>
      </c>
      <c r="R17" s="16">
        <f t="shared" ca="1" si="10"/>
        <v>3</v>
      </c>
      <c r="S17" s="16">
        <f t="shared" ca="1" si="11"/>
        <v>5</v>
      </c>
      <c r="T17" s="16">
        <f t="shared" ca="1" si="11"/>
        <v>5</v>
      </c>
      <c r="U17" s="15"/>
      <c r="V17" s="15"/>
      <c r="W17" s="15" t="e">
        <f>IF(OR($I$5="",ISBLANK($I$5)),"",IF($I$5=$C$5,C17,E17))</f>
        <v>#REF!</v>
      </c>
    </row>
    <row r="18" spans="2:23" ht="15" customHeight="1" x14ac:dyDescent="0.25">
      <c r="B18" s="14">
        <v>8</v>
      </c>
      <c r="C18" s="15">
        <f t="shared" ca="1" si="0"/>
        <v>2</v>
      </c>
      <c r="D18" s="15">
        <f t="shared" ca="1" si="1"/>
        <v>2</v>
      </c>
      <c r="E18" s="15">
        <f t="shared" ca="1" si="2"/>
        <v>1</v>
      </c>
      <c r="F18" s="15">
        <f t="shared" ca="1" si="3"/>
        <v>1</v>
      </c>
      <c r="G18" s="16">
        <f t="shared" ca="1" si="4"/>
        <v>2</v>
      </c>
      <c r="H18" s="16">
        <f t="shared" ca="1" si="4"/>
        <v>2</v>
      </c>
      <c r="I18" s="15">
        <f t="shared" ca="1" si="5"/>
        <v>3</v>
      </c>
      <c r="J18" s="16">
        <f t="shared" ca="1" si="5"/>
        <v>3</v>
      </c>
      <c r="K18" s="15"/>
      <c r="L18" s="15"/>
      <c r="M18" s="15">
        <f t="shared" ca="1" si="6"/>
        <v>2</v>
      </c>
      <c r="N18" s="15">
        <f t="shared" ca="1" si="7"/>
        <v>2</v>
      </c>
      <c r="O18" s="15">
        <f t="shared" ca="1" si="8"/>
        <v>2</v>
      </c>
      <c r="P18" s="15">
        <f t="shared" ca="1" si="9"/>
        <v>2</v>
      </c>
      <c r="Q18" s="16">
        <f t="shared" ca="1" si="10"/>
        <v>2</v>
      </c>
      <c r="R18" s="16">
        <f t="shared" ca="1" si="10"/>
        <v>2</v>
      </c>
      <c r="S18" s="16">
        <f t="shared" ca="1" si="11"/>
        <v>4</v>
      </c>
      <c r="T18" s="16">
        <f t="shared" ca="1" si="11"/>
        <v>4</v>
      </c>
      <c r="U18" s="15"/>
      <c r="V18" s="15"/>
      <c r="W18" s="15" t="e">
        <f>IF(OR($I$5="",ISBLANK($I$5)),"",IF($I$5=$C$5,E18,C18))</f>
        <v>#REF!</v>
      </c>
    </row>
    <row r="19" spans="2:23" ht="15" customHeight="1" x14ac:dyDescent="0.25">
      <c r="B19" s="14">
        <v>9</v>
      </c>
      <c r="C19" s="15">
        <f t="shared" ca="1" si="0"/>
        <v>1</v>
      </c>
      <c r="D19" s="15">
        <f t="shared" ca="1" si="1"/>
        <v>1</v>
      </c>
      <c r="E19" s="15">
        <f t="shared" ca="1" si="2"/>
        <v>1</v>
      </c>
      <c r="F19" s="15">
        <f t="shared" ca="1" si="3"/>
        <v>1</v>
      </c>
      <c r="G19" s="16">
        <f t="shared" ca="1" si="4"/>
        <v>1</v>
      </c>
      <c r="H19" s="16">
        <f t="shared" ca="1" si="4"/>
        <v>1</v>
      </c>
      <c r="I19" s="15">
        <f t="shared" ca="1" si="5"/>
        <v>2</v>
      </c>
      <c r="J19" s="16">
        <f t="shared" ca="1" si="5"/>
        <v>2</v>
      </c>
      <c r="K19" s="15"/>
      <c r="L19" s="15"/>
      <c r="M19" s="15">
        <f t="shared" ca="1" si="6"/>
        <v>0</v>
      </c>
      <c r="N19" s="15">
        <f t="shared" ca="1" si="7"/>
        <v>0</v>
      </c>
      <c r="O19" s="15">
        <f t="shared" ca="1" si="8"/>
        <v>0</v>
      </c>
      <c r="P19" s="15">
        <f t="shared" ca="1" si="9"/>
        <v>-5</v>
      </c>
      <c r="Q19" s="16">
        <f t="shared" ca="1" si="10"/>
        <v>0</v>
      </c>
      <c r="R19" s="16">
        <f t="shared" ca="1" si="10"/>
        <v>0</v>
      </c>
      <c r="S19" s="16">
        <f t="shared" ca="1" si="11"/>
        <v>0</v>
      </c>
      <c r="T19" s="16">
        <f t="shared" ca="1" si="11"/>
        <v>-5</v>
      </c>
      <c r="U19" s="15"/>
      <c r="V19" s="15"/>
      <c r="W19" s="15" t="e">
        <f>IF(OR($I$5="",ISBLANK($I$5)),"",IF($I$5=$C$5,C19,E19))</f>
        <v>#REF!</v>
      </c>
    </row>
    <row r="20" spans="2:23" ht="15" customHeight="1" x14ac:dyDescent="0.25">
      <c r="B20" s="14">
        <v>10</v>
      </c>
      <c r="C20" s="15">
        <f t="shared" ca="1" si="0"/>
        <v>1</v>
      </c>
      <c r="D20" s="15">
        <f t="shared" ca="1" si="1"/>
        <v>1</v>
      </c>
      <c r="E20" s="15">
        <f t="shared" ca="1" si="2"/>
        <v>1</v>
      </c>
      <c r="F20" s="15">
        <f t="shared" ca="1" si="3"/>
        <v>1</v>
      </c>
      <c r="G20" s="16">
        <f t="shared" ca="1" si="4"/>
        <v>1</v>
      </c>
      <c r="H20" s="16">
        <f t="shared" ca="1" si="4"/>
        <v>1</v>
      </c>
      <c r="I20" s="15">
        <f t="shared" ca="1" si="5"/>
        <v>2</v>
      </c>
      <c r="J20" s="16">
        <f t="shared" ca="1" si="5"/>
        <v>2</v>
      </c>
      <c r="K20" s="15"/>
      <c r="L20" s="15"/>
      <c r="M20" s="15">
        <f t="shared" ca="1" si="6"/>
        <v>1</v>
      </c>
      <c r="N20" s="15">
        <f t="shared" ca="1" si="7"/>
        <v>1</v>
      </c>
      <c r="O20" s="15">
        <f t="shared" ca="1" si="8"/>
        <v>0</v>
      </c>
      <c r="P20" s="15">
        <f t="shared" ca="1" si="9"/>
        <v>-1</v>
      </c>
      <c r="Q20" s="16">
        <f t="shared" ca="1" si="10"/>
        <v>1</v>
      </c>
      <c r="R20" s="16">
        <f t="shared" ca="1" si="10"/>
        <v>1</v>
      </c>
      <c r="S20" s="16">
        <f t="shared" ca="1" si="11"/>
        <v>1</v>
      </c>
      <c r="T20" s="16">
        <f t="shared" ca="1" si="11"/>
        <v>0</v>
      </c>
      <c r="U20" s="15"/>
      <c r="V20" s="15"/>
      <c r="W20" s="15" t="e">
        <f>IF(OR($I$5="",ISBLANK($I$5)),"",IF($I$5=$C$5,E20,C20))</f>
        <v>#REF!</v>
      </c>
    </row>
    <row r="21" spans="2:23" ht="15" customHeight="1" x14ac:dyDescent="0.25">
      <c r="B21" s="14">
        <v>11</v>
      </c>
      <c r="C21" s="15">
        <f t="shared" ca="1" si="0"/>
        <v>0</v>
      </c>
      <c r="D21" s="15">
        <f t="shared" ca="1" si="1"/>
        <v>0</v>
      </c>
      <c r="E21" s="15">
        <f t="shared" ca="1" si="2"/>
        <v>3</v>
      </c>
      <c r="F21" s="15">
        <f t="shared" ca="1" si="3"/>
        <v>3</v>
      </c>
      <c r="G21" s="16">
        <f t="shared" ca="1" si="4"/>
        <v>3</v>
      </c>
      <c r="H21" s="16">
        <f t="shared" ca="1" si="4"/>
        <v>3</v>
      </c>
      <c r="I21" s="15">
        <f t="shared" ca="1" si="5"/>
        <v>3</v>
      </c>
      <c r="J21" s="16">
        <f t="shared" ca="1" si="5"/>
        <v>3</v>
      </c>
      <c r="K21" s="15"/>
      <c r="L21" s="15"/>
      <c r="M21" s="15">
        <f t="shared" ca="1" si="6"/>
        <v>1</v>
      </c>
      <c r="N21" s="15">
        <f t="shared" ca="1" si="7"/>
        <v>1</v>
      </c>
      <c r="O21" s="15">
        <f t="shared" ca="1" si="8"/>
        <v>0</v>
      </c>
      <c r="P21" s="15">
        <f t="shared" ca="1" si="9"/>
        <v>0</v>
      </c>
      <c r="Q21" s="16">
        <f t="shared" ca="1" si="10"/>
        <v>1</v>
      </c>
      <c r="R21" s="16">
        <f t="shared" ca="1" si="10"/>
        <v>1</v>
      </c>
      <c r="S21" s="16">
        <f t="shared" ca="1" si="11"/>
        <v>1</v>
      </c>
      <c r="T21" s="16">
        <f t="shared" ca="1" si="11"/>
        <v>1</v>
      </c>
      <c r="U21" s="15"/>
      <c r="V21" s="15"/>
      <c r="W21" s="15" t="e">
        <f>IF(OR($I$5="",ISBLANK($I$5)),"",IF($I$5=$C$5,C21,E21))</f>
        <v>#REF!</v>
      </c>
    </row>
    <row r="22" spans="2:23" ht="15" customHeight="1" x14ac:dyDescent="0.25">
      <c r="B22" s="14">
        <v>12</v>
      </c>
      <c r="C22" s="15">
        <f t="shared" ca="1" si="0"/>
        <v>1</v>
      </c>
      <c r="D22" s="15">
        <f t="shared" ca="1" si="1"/>
        <v>1</v>
      </c>
      <c r="E22" s="15">
        <f t="shared" ca="1" si="2"/>
        <v>3</v>
      </c>
      <c r="F22" s="15">
        <f t="shared" ca="1" si="3"/>
        <v>3</v>
      </c>
      <c r="G22" s="16">
        <f t="shared" ca="1" si="4"/>
        <v>3</v>
      </c>
      <c r="H22" s="16">
        <f t="shared" ca="1" si="4"/>
        <v>3</v>
      </c>
      <c r="I22" s="15">
        <f t="shared" ca="1" si="5"/>
        <v>4</v>
      </c>
      <c r="J22" s="16">
        <f t="shared" ca="1" si="5"/>
        <v>4</v>
      </c>
      <c r="K22" s="15"/>
      <c r="L22" s="15"/>
      <c r="M22" s="15">
        <f t="shared" ca="1" si="6"/>
        <v>3</v>
      </c>
      <c r="N22" s="15">
        <f t="shared" ca="1" si="7"/>
        <v>3</v>
      </c>
      <c r="O22" s="15">
        <f t="shared" ca="1" si="8"/>
        <v>0</v>
      </c>
      <c r="P22" s="15">
        <f t="shared" ca="1" si="9"/>
        <v>-1</v>
      </c>
      <c r="Q22" s="16">
        <f t="shared" ca="1" si="10"/>
        <v>3</v>
      </c>
      <c r="R22" s="16">
        <f t="shared" ca="1" si="10"/>
        <v>3</v>
      </c>
      <c r="S22" s="16">
        <f t="shared" ca="1" si="11"/>
        <v>3</v>
      </c>
      <c r="T22" s="16">
        <f t="shared" ca="1" si="11"/>
        <v>2</v>
      </c>
      <c r="U22" s="15"/>
      <c r="V22" s="15"/>
      <c r="W22" s="15" t="e">
        <f>IF(OR($I$5="",ISBLANK($I$5)),"",IF($I$5=$C$5,E22,C22))</f>
        <v>#REF!</v>
      </c>
    </row>
    <row r="23" spans="2:23" ht="15" customHeight="1" x14ac:dyDescent="0.25">
      <c r="B23" s="14">
        <v>13</v>
      </c>
      <c r="C23" s="15">
        <f t="shared" ca="1" si="0"/>
        <v>2</v>
      </c>
      <c r="D23" s="15">
        <f t="shared" ca="1" si="1"/>
        <v>2</v>
      </c>
      <c r="E23" s="15">
        <f t="shared" ca="1" si="2"/>
        <v>2</v>
      </c>
      <c r="F23" s="15">
        <f t="shared" ca="1" si="3"/>
        <v>2</v>
      </c>
      <c r="G23" s="16">
        <f t="shared" ca="1" si="4"/>
        <v>2</v>
      </c>
      <c r="H23" s="16">
        <f t="shared" ca="1" si="4"/>
        <v>2</v>
      </c>
      <c r="I23" s="15">
        <f t="shared" ca="1" si="5"/>
        <v>4</v>
      </c>
      <c r="J23" s="16">
        <f t="shared" ca="1" si="5"/>
        <v>4</v>
      </c>
      <c r="K23" s="15"/>
      <c r="L23" s="15"/>
      <c r="M23" s="15">
        <f t="shared" ca="1" si="6"/>
        <v>0</v>
      </c>
      <c r="N23" s="15">
        <f t="shared" ca="1" si="7"/>
        <v>-1</v>
      </c>
      <c r="O23" s="15">
        <f t="shared" ca="1" si="8"/>
        <v>2</v>
      </c>
      <c r="P23" s="15">
        <f t="shared" ca="1" si="9"/>
        <v>2</v>
      </c>
      <c r="Q23" s="16">
        <f t="shared" ca="1" si="10"/>
        <v>2</v>
      </c>
      <c r="R23" s="16">
        <f t="shared" ca="1" si="10"/>
        <v>2</v>
      </c>
      <c r="S23" s="16">
        <f t="shared" ca="1" si="11"/>
        <v>2</v>
      </c>
      <c r="T23" s="16">
        <f t="shared" ca="1" si="11"/>
        <v>1</v>
      </c>
      <c r="U23" s="15"/>
      <c r="V23" s="15"/>
      <c r="W23" s="15" t="e">
        <f>IF(OR($I$5="",ISBLANK($I$5)),"",IF($I$5=$C$5,C23,E23))</f>
        <v>#REF!</v>
      </c>
    </row>
    <row r="24" spans="2:23" ht="15" customHeight="1" x14ac:dyDescent="0.25">
      <c r="B24" s="14">
        <v>14</v>
      </c>
      <c r="C24" s="15">
        <f t="shared" ca="1" si="0"/>
        <v>3</v>
      </c>
      <c r="D24" s="15">
        <f t="shared" ca="1" si="1"/>
        <v>3</v>
      </c>
      <c r="E24" s="15">
        <f t="shared" ca="1" si="2"/>
        <v>1</v>
      </c>
      <c r="F24" s="15">
        <f t="shared" ca="1" si="3"/>
        <v>1</v>
      </c>
      <c r="G24" s="16">
        <f t="shared" ca="1" si="4"/>
        <v>3</v>
      </c>
      <c r="H24" s="16">
        <f t="shared" ca="1" si="4"/>
        <v>3</v>
      </c>
      <c r="I24" s="15">
        <f t="shared" ca="1" si="5"/>
        <v>4</v>
      </c>
      <c r="J24" s="16">
        <f t="shared" ca="1" si="5"/>
        <v>4</v>
      </c>
      <c r="K24" s="15"/>
      <c r="L24" s="15"/>
      <c r="M24" s="15">
        <f t="shared" ca="1" si="6"/>
        <v>2</v>
      </c>
      <c r="N24" s="15">
        <f t="shared" ca="1" si="7"/>
        <v>2</v>
      </c>
      <c r="O24" s="15">
        <f t="shared" ca="1" si="8"/>
        <v>2</v>
      </c>
      <c r="P24" s="15">
        <f t="shared" ca="1" si="9"/>
        <v>2</v>
      </c>
      <c r="Q24" s="16">
        <f t="shared" ca="1" si="10"/>
        <v>2</v>
      </c>
      <c r="R24" s="16">
        <f t="shared" ca="1" si="10"/>
        <v>2</v>
      </c>
      <c r="S24" s="16">
        <f t="shared" ca="1" si="11"/>
        <v>4</v>
      </c>
      <c r="T24" s="16">
        <f t="shared" ca="1" si="11"/>
        <v>4</v>
      </c>
      <c r="U24" s="15"/>
      <c r="V24" s="15"/>
      <c r="W24" s="15" t="e">
        <f>IF(OR($I$5="",ISBLANK($I$5)),"",IF($I$5=$C$5,E24,C24))</f>
        <v>#REF!</v>
      </c>
    </row>
    <row r="25" spans="2:23" ht="15" customHeight="1" x14ac:dyDescent="0.25">
      <c r="B25" s="14">
        <v>15</v>
      </c>
      <c r="C25" s="15">
        <f t="shared" ca="1" si="0"/>
        <v>1</v>
      </c>
      <c r="D25" s="15">
        <f t="shared" ca="1" si="1"/>
        <v>1</v>
      </c>
      <c r="E25" s="15">
        <f t="shared" ca="1" si="2"/>
        <v>1</v>
      </c>
      <c r="F25" s="15">
        <f t="shared" ca="1" si="3"/>
        <v>1</v>
      </c>
      <c r="G25" s="16">
        <f t="shared" ca="1" si="4"/>
        <v>1</v>
      </c>
      <c r="H25" s="16">
        <f t="shared" ca="1" si="4"/>
        <v>1</v>
      </c>
      <c r="I25" s="15">
        <f t="shared" ca="1" si="5"/>
        <v>2</v>
      </c>
      <c r="J25" s="16">
        <f t="shared" ca="1" si="5"/>
        <v>2</v>
      </c>
      <c r="K25" s="15"/>
      <c r="L25" s="15"/>
      <c r="M25" s="15">
        <f t="shared" ca="1" si="6"/>
        <v>0</v>
      </c>
      <c r="N25" s="15">
        <f t="shared" ca="1" si="7"/>
        <v>0</v>
      </c>
      <c r="O25" s="15">
        <f t="shared" ca="1" si="8"/>
        <v>0</v>
      </c>
      <c r="P25" s="15">
        <f t="shared" ca="1" si="9"/>
        <v>-3</v>
      </c>
      <c r="Q25" s="16">
        <f t="shared" ca="1" si="10"/>
        <v>0</v>
      </c>
      <c r="R25" s="16">
        <f t="shared" ca="1" si="10"/>
        <v>0</v>
      </c>
      <c r="S25" s="16">
        <f t="shared" ca="1" si="11"/>
        <v>0</v>
      </c>
      <c r="T25" s="16">
        <f t="shared" ca="1" si="11"/>
        <v>-3</v>
      </c>
      <c r="U25" s="15"/>
      <c r="V25" s="15"/>
      <c r="W25" s="15" t="e">
        <f>IF(OR($I$5="",ISBLANK($I$5)),"",IF($I$5=$C$5,C25,E25))</f>
        <v>#REF!</v>
      </c>
    </row>
    <row r="26" spans="2:23" ht="15" customHeight="1" x14ac:dyDescent="0.25">
      <c r="B26" s="14">
        <v>16</v>
      </c>
      <c r="C26" s="15">
        <f t="shared" ca="1" si="0"/>
        <v>0</v>
      </c>
      <c r="D26" s="15">
        <f t="shared" ca="1" si="1"/>
        <v>-1</v>
      </c>
      <c r="E26" s="15">
        <f t="shared" ca="1" si="2"/>
        <v>3</v>
      </c>
      <c r="F26" s="15">
        <f t="shared" ca="1" si="3"/>
        <v>3</v>
      </c>
      <c r="G26" s="16">
        <f t="shared" ca="1" si="4"/>
        <v>3</v>
      </c>
      <c r="H26" s="16">
        <f t="shared" ca="1" si="4"/>
        <v>3</v>
      </c>
      <c r="I26" s="15">
        <f t="shared" ca="1" si="5"/>
        <v>3</v>
      </c>
      <c r="J26" s="16">
        <f t="shared" ca="1" si="5"/>
        <v>2</v>
      </c>
      <c r="K26" s="15"/>
      <c r="L26" s="15"/>
      <c r="M26" s="15">
        <f t="shared" ca="1" si="6"/>
        <v>1</v>
      </c>
      <c r="N26" s="15">
        <f t="shared" ca="1" si="7"/>
        <v>1</v>
      </c>
      <c r="O26" s="15">
        <f t="shared" ca="1" si="8"/>
        <v>0</v>
      </c>
      <c r="P26" s="15">
        <f t="shared" ca="1" si="9"/>
        <v>-4</v>
      </c>
      <c r="Q26" s="16">
        <f t="shared" ca="1" si="10"/>
        <v>1</v>
      </c>
      <c r="R26" s="16">
        <f t="shared" ca="1" si="10"/>
        <v>1</v>
      </c>
      <c r="S26" s="16">
        <f t="shared" ca="1" si="11"/>
        <v>1</v>
      </c>
      <c r="T26" s="16">
        <f t="shared" ca="1" si="11"/>
        <v>-3</v>
      </c>
      <c r="U26" s="15"/>
      <c r="V26" s="15"/>
      <c r="W26" s="15" t="e">
        <f>IF(OR($I$5="",ISBLANK($I$5)),"",IF($I$5=$C$5,E26,C26))</f>
        <v>#REF!</v>
      </c>
    </row>
    <row r="27" spans="2:23" ht="15" customHeight="1" x14ac:dyDescent="0.25">
      <c r="B27" s="14">
        <v>17</v>
      </c>
      <c r="C27" s="15">
        <f t="shared" ca="1" si="0"/>
        <v>2</v>
      </c>
      <c r="D27" s="15">
        <f t="shared" ca="1" si="1"/>
        <v>2</v>
      </c>
      <c r="E27" s="15">
        <f t="shared" ca="1" si="2"/>
        <v>1</v>
      </c>
      <c r="F27" s="15">
        <f t="shared" ca="1" si="3"/>
        <v>1</v>
      </c>
      <c r="G27" s="16">
        <f t="shared" ca="1" si="4"/>
        <v>2</v>
      </c>
      <c r="H27" s="16">
        <f t="shared" ca="1" si="4"/>
        <v>2</v>
      </c>
      <c r="I27" s="15">
        <f t="shared" ca="1" si="5"/>
        <v>3</v>
      </c>
      <c r="J27" s="16">
        <f t="shared" ca="1" si="5"/>
        <v>3</v>
      </c>
      <c r="K27" s="15"/>
      <c r="L27" s="15"/>
      <c r="M27" s="15">
        <f t="shared" ca="1" si="6"/>
        <v>1</v>
      </c>
      <c r="N27" s="15">
        <f t="shared" ca="1" si="7"/>
        <v>1</v>
      </c>
      <c r="O27" s="15">
        <f t="shared" ca="1" si="8"/>
        <v>1</v>
      </c>
      <c r="P27" s="15">
        <f t="shared" ca="1" si="9"/>
        <v>1</v>
      </c>
      <c r="Q27" s="16">
        <f t="shared" ca="1" si="10"/>
        <v>1</v>
      </c>
      <c r="R27" s="16">
        <f t="shared" ca="1" si="10"/>
        <v>1</v>
      </c>
      <c r="S27" s="16">
        <f t="shared" ca="1" si="11"/>
        <v>2</v>
      </c>
      <c r="T27" s="16">
        <f t="shared" ca="1" si="11"/>
        <v>2</v>
      </c>
      <c r="U27" s="15"/>
      <c r="V27" s="15"/>
      <c r="W27" s="15" t="e">
        <f>IF(OR($I$5="",ISBLANK($I$5)),"",IF($I$5=$C$5,C27,E27))</f>
        <v>#REF!</v>
      </c>
    </row>
    <row r="28" spans="2:23" ht="15" customHeight="1" x14ac:dyDescent="0.25">
      <c r="B28" s="17">
        <v>18</v>
      </c>
      <c r="C28" s="15">
        <f t="shared" ca="1" si="0"/>
        <v>3</v>
      </c>
      <c r="D28" s="15">
        <f t="shared" ca="1" si="1"/>
        <v>3</v>
      </c>
      <c r="E28" s="15">
        <f t="shared" ca="1" si="2"/>
        <v>2</v>
      </c>
      <c r="F28" s="15">
        <f t="shared" ca="1" si="3"/>
        <v>2</v>
      </c>
      <c r="G28" s="16">
        <f t="shared" ca="1" si="4"/>
        <v>3</v>
      </c>
      <c r="H28" s="16">
        <f t="shared" ca="1" si="4"/>
        <v>3</v>
      </c>
      <c r="I28" s="15">
        <f t="shared" ca="1" si="5"/>
        <v>5</v>
      </c>
      <c r="J28" s="16">
        <f t="shared" ca="1" si="5"/>
        <v>5</v>
      </c>
      <c r="K28" s="15"/>
      <c r="L28" s="15"/>
      <c r="M28" s="15">
        <f t="shared" ca="1" si="6"/>
        <v>3</v>
      </c>
      <c r="N28" s="15">
        <f t="shared" ca="1" si="7"/>
        <v>3</v>
      </c>
      <c r="O28" s="15">
        <f t="shared" ca="1" si="8"/>
        <v>2</v>
      </c>
      <c r="P28" s="15">
        <f t="shared" ca="1" si="9"/>
        <v>2</v>
      </c>
      <c r="Q28" s="16">
        <f t="shared" ca="1" si="10"/>
        <v>3</v>
      </c>
      <c r="R28" s="16">
        <f t="shared" ca="1" si="10"/>
        <v>3</v>
      </c>
      <c r="S28" s="16">
        <f t="shared" ca="1" si="11"/>
        <v>5</v>
      </c>
      <c r="T28" s="16">
        <f t="shared" ca="1" si="11"/>
        <v>5</v>
      </c>
      <c r="U28" s="15"/>
      <c r="V28" s="15"/>
      <c r="W28" s="15" t="e">
        <f>IF(OR($I$5="",ISBLANK($I$5)),"",IF($I$5=$C$5,E28,C28))</f>
        <v>#REF!</v>
      </c>
    </row>
    <row r="29" spans="2:23" ht="15" x14ac:dyDescent="0.25">
      <c r="B29" s="18"/>
      <c r="C29" s="161" t="s">
        <v>2</v>
      </c>
      <c r="D29" s="161"/>
      <c r="E29" s="161"/>
      <c r="F29" s="162"/>
      <c r="G29" s="15">
        <f ca="1">SUM(G11:G28)</f>
        <v>39</v>
      </c>
      <c r="H29" s="15"/>
      <c r="I29" s="15">
        <f ca="1">SUM(I11:I28)</f>
        <v>56</v>
      </c>
      <c r="J29" s="19"/>
      <c r="K29" s="20"/>
      <c r="L29" s="21"/>
      <c r="M29" s="161" t="s">
        <v>2</v>
      </c>
      <c r="N29" s="161"/>
      <c r="O29" s="161"/>
      <c r="P29" s="162"/>
      <c r="Q29" s="15">
        <f ca="1">SUM(Q11:Q28)</f>
        <v>28</v>
      </c>
      <c r="R29" s="15"/>
      <c r="S29" s="15">
        <f ca="1">SUM(S11:S28)</f>
        <v>41</v>
      </c>
      <c r="T29" s="19"/>
      <c r="U29" s="22"/>
      <c r="V29" s="56"/>
    </row>
    <row r="30" spans="2:23" ht="3.75" customHeight="1" x14ac:dyDescent="0.25">
      <c r="V30" s="40"/>
    </row>
  </sheetData>
  <mergeCells count="22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C5:D5"/>
    <mergeCell ref="C6:D6"/>
    <mergeCell ref="I6:K6"/>
    <mergeCell ref="I4:M4"/>
    <mergeCell ref="I5:M5"/>
  </mergeCells>
  <pageMargins left="0.7" right="0.7" top="0.75" bottom="0.75" header="0.3" footer="0.3"/>
  <pageSetup paperSize="9" orientation="portrait" horizontalDpi="4294967293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25">
    <tabColor rgb="FFFFC000"/>
  </sheetPr>
  <dimension ref="A1:L25"/>
  <sheetViews>
    <sheetView workbookViewId="0">
      <pane ySplit="3" topLeftCell="A4" activePane="bottomLeft" state="frozen"/>
      <selection sqref="A1:XFD1048576"/>
      <selection pane="bottomLeft" sqref="A1:L2"/>
    </sheetView>
  </sheetViews>
  <sheetFormatPr defaultColWidth="9.140625" defaultRowHeight="15" zeroHeight="1" x14ac:dyDescent="0.25"/>
  <cols>
    <col min="1" max="4" width="9.140625" style="3" customWidth="1"/>
    <col min="5" max="5" width="9.140625" style="76"/>
    <col min="6" max="7" width="9.140625" style="77"/>
    <col min="8" max="8" width="9.140625" style="78"/>
    <col min="9" max="16384" width="9.140625" style="3"/>
  </cols>
  <sheetData>
    <row r="1" spans="1:12" x14ac:dyDescent="0.25">
      <c r="A1" s="178" t="s">
        <v>114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80"/>
    </row>
    <row r="2" spans="1:12" x14ac:dyDescent="0.25">
      <c r="A2" s="175" t="s">
        <v>24</v>
      </c>
      <c r="B2" s="176"/>
      <c r="C2" s="176"/>
      <c r="D2" s="176"/>
      <c r="E2" s="175" t="s">
        <v>25</v>
      </c>
      <c r="F2" s="176"/>
      <c r="G2" s="176"/>
      <c r="H2" s="177"/>
      <c r="I2" s="176" t="s">
        <v>53</v>
      </c>
      <c r="J2" s="176"/>
      <c r="K2" s="176"/>
      <c r="L2" s="177"/>
    </row>
    <row r="3" spans="1:12" x14ac:dyDescent="0.25">
      <c r="A3" s="73" t="s">
        <v>23</v>
      </c>
      <c r="B3" s="74" t="s">
        <v>3</v>
      </c>
      <c r="C3" s="74" t="s">
        <v>4</v>
      </c>
      <c r="D3" s="74" t="s">
        <v>5</v>
      </c>
      <c r="E3" s="73" t="s">
        <v>23</v>
      </c>
      <c r="F3" s="74" t="s">
        <v>3</v>
      </c>
      <c r="G3" s="74" t="s">
        <v>4</v>
      </c>
      <c r="H3" s="75" t="s">
        <v>5</v>
      </c>
      <c r="I3" s="74" t="s">
        <v>23</v>
      </c>
      <c r="J3" s="74" t="s">
        <v>3</v>
      </c>
      <c r="K3" s="74" t="s">
        <v>4</v>
      </c>
      <c r="L3" s="75" t="s">
        <v>5</v>
      </c>
    </row>
    <row r="4" spans="1:12" x14ac:dyDescent="0.25">
      <c r="A4" s="76">
        <v>1</v>
      </c>
      <c r="B4" s="77">
        <v>332</v>
      </c>
      <c r="C4" s="77">
        <v>4</v>
      </c>
      <c r="D4" s="77">
        <v>10</v>
      </c>
      <c r="E4" s="89">
        <v>1</v>
      </c>
      <c r="F4" s="90">
        <v>332</v>
      </c>
      <c r="G4" s="90">
        <v>4</v>
      </c>
      <c r="H4" s="77">
        <v>10</v>
      </c>
      <c r="I4" s="77">
        <v>1</v>
      </c>
      <c r="J4" s="77">
        <v>332</v>
      </c>
      <c r="K4" s="77">
        <v>4</v>
      </c>
      <c r="L4" s="77">
        <v>10</v>
      </c>
    </row>
    <row r="5" spans="1:12" x14ac:dyDescent="0.25">
      <c r="A5" s="76">
        <v>2</v>
      </c>
      <c r="B5" s="77">
        <v>472</v>
      </c>
      <c r="C5" s="77">
        <v>5</v>
      </c>
      <c r="D5" s="77">
        <v>14</v>
      </c>
      <c r="E5" s="89">
        <v>2</v>
      </c>
      <c r="F5" s="90">
        <v>472</v>
      </c>
      <c r="G5" s="90">
        <v>5</v>
      </c>
      <c r="H5" s="77">
        <v>14</v>
      </c>
      <c r="I5" s="77">
        <v>2</v>
      </c>
      <c r="J5" s="77">
        <v>472</v>
      </c>
      <c r="K5" s="77">
        <v>5</v>
      </c>
      <c r="L5" s="77">
        <v>14</v>
      </c>
    </row>
    <row r="6" spans="1:12" x14ac:dyDescent="0.25">
      <c r="A6" s="76">
        <v>3</v>
      </c>
      <c r="B6" s="77">
        <v>352</v>
      </c>
      <c r="C6" s="77">
        <v>4</v>
      </c>
      <c r="D6" s="77">
        <v>6</v>
      </c>
      <c r="E6" s="89">
        <v>3</v>
      </c>
      <c r="F6" s="90">
        <v>352</v>
      </c>
      <c r="G6" s="90">
        <v>4</v>
      </c>
      <c r="H6" s="77">
        <v>6</v>
      </c>
      <c r="I6" s="77">
        <v>3</v>
      </c>
      <c r="J6" s="77">
        <v>352</v>
      </c>
      <c r="K6" s="77">
        <v>4</v>
      </c>
      <c r="L6" s="77">
        <v>6</v>
      </c>
    </row>
    <row r="7" spans="1:12" x14ac:dyDescent="0.25">
      <c r="A7" s="76">
        <v>4</v>
      </c>
      <c r="B7" s="77">
        <v>185</v>
      </c>
      <c r="C7" s="77">
        <v>3</v>
      </c>
      <c r="D7" s="77">
        <v>12</v>
      </c>
      <c r="E7" s="89">
        <v>4</v>
      </c>
      <c r="F7" s="90">
        <v>185</v>
      </c>
      <c r="G7" s="90">
        <v>3</v>
      </c>
      <c r="H7" s="77">
        <v>12</v>
      </c>
      <c r="I7" s="77">
        <v>4</v>
      </c>
      <c r="J7" s="77">
        <v>185</v>
      </c>
      <c r="K7" s="77">
        <v>3</v>
      </c>
      <c r="L7" s="77">
        <v>12</v>
      </c>
    </row>
    <row r="8" spans="1:12" x14ac:dyDescent="0.25">
      <c r="A8" s="76">
        <v>5</v>
      </c>
      <c r="B8" s="77">
        <v>305</v>
      </c>
      <c r="C8" s="77">
        <v>4</v>
      </c>
      <c r="D8" s="77">
        <v>18</v>
      </c>
      <c r="E8" s="89">
        <v>5</v>
      </c>
      <c r="F8" s="90">
        <v>305</v>
      </c>
      <c r="G8" s="90">
        <v>4</v>
      </c>
      <c r="H8" s="77">
        <v>18</v>
      </c>
      <c r="I8" s="77">
        <v>5</v>
      </c>
      <c r="J8" s="77">
        <v>305</v>
      </c>
      <c r="K8" s="77">
        <v>4</v>
      </c>
      <c r="L8" s="77">
        <v>18</v>
      </c>
    </row>
    <row r="9" spans="1:12" x14ac:dyDescent="0.25">
      <c r="A9" s="76">
        <v>6</v>
      </c>
      <c r="B9" s="77">
        <v>400</v>
      </c>
      <c r="C9" s="77">
        <v>4</v>
      </c>
      <c r="D9" s="77">
        <v>4</v>
      </c>
      <c r="E9" s="89">
        <v>6</v>
      </c>
      <c r="F9" s="90">
        <v>400</v>
      </c>
      <c r="G9" s="90">
        <v>4</v>
      </c>
      <c r="H9" s="77">
        <v>4</v>
      </c>
      <c r="I9" s="77">
        <v>6</v>
      </c>
      <c r="J9" s="77">
        <v>400</v>
      </c>
      <c r="K9" s="77">
        <v>4</v>
      </c>
      <c r="L9" s="77">
        <v>4</v>
      </c>
    </row>
    <row r="10" spans="1:12" x14ac:dyDescent="0.25">
      <c r="A10" s="76">
        <v>7</v>
      </c>
      <c r="B10" s="77">
        <v>334</v>
      </c>
      <c r="C10" s="77">
        <v>4</v>
      </c>
      <c r="D10" s="77">
        <v>2</v>
      </c>
      <c r="E10" s="89">
        <v>7</v>
      </c>
      <c r="F10" s="90">
        <v>334</v>
      </c>
      <c r="G10" s="90">
        <v>4</v>
      </c>
      <c r="H10" s="77">
        <v>2</v>
      </c>
      <c r="I10" s="77">
        <v>7</v>
      </c>
      <c r="J10" s="77">
        <v>334</v>
      </c>
      <c r="K10" s="77">
        <v>4</v>
      </c>
      <c r="L10" s="77">
        <v>2</v>
      </c>
    </row>
    <row r="11" spans="1:12" x14ac:dyDescent="0.25">
      <c r="A11" s="76">
        <v>8</v>
      </c>
      <c r="B11" s="77">
        <v>243</v>
      </c>
      <c r="C11" s="77">
        <v>4</v>
      </c>
      <c r="D11" s="77">
        <v>16</v>
      </c>
      <c r="E11" s="89">
        <v>8</v>
      </c>
      <c r="F11" s="90">
        <v>243</v>
      </c>
      <c r="G11" s="90">
        <v>4</v>
      </c>
      <c r="H11" s="77">
        <v>16</v>
      </c>
      <c r="I11" s="77">
        <v>8</v>
      </c>
      <c r="J11" s="77">
        <v>243</v>
      </c>
      <c r="K11" s="77">
        <v>4</v>
      </c>
      <c r="L11" s="77">
        <v>16</v>
      </c>
    </row>
    <row r="12" spans="1:12" x14ac:dyDescent="0.25">
      <c r="A12" s="76">
        <v>9</v>
      </c>
      <c r="B12" s="77">
        <v>169</v>
      </c>
      <c r="C12" s="77">
        <v>3</v>
      </c>
      <c r="D12" s="77">
        <v>8</v>
      </c>
      <c r="E12" s="89">
        <v>9</v>
      </c>
      <c r="F12" s="90">
        <v>169</v>
      </c>
      <c r="G12" s="90">
        <v>3</v>
      </c>
      <c r="H12" s="77">
        <v>8</v>
      </c>
      <c r="I12" s="77">
        <v>9</v>
      </c>
      <c r="J12" s="77">
        <v>169</v>
      </c>
      <c r="K12" s="77">
        <v>3</v>
      </c>
      <c r="L12" s="77">
        <v>8</v>
      </c>
    </row>
    <row r="13" spans="1:12" x14ac:dyDescent="0.25">
      <c r="A13" s="76">
        <v>10</v>
      </c>
      <c r="B13" s="77">
        <v>322</v>
      </c>
      <c r="C13" s="77">
        <v>4</v>
      </c>
      <c r="D13" s="77">
        <v>15</v>
      </c>
      <c r="E13" s="89">
        <v>10</v>
      </c>
      <c r="F13" s="90">
        <v>322</v>
      </c>
      <c r="G13" s="90">
        <v>4</v>
      </c>
      <c r="H13" s="77">
        <v>15</v>
      </c>
      <c r="I13" s="77">
        <v>10</v>
      </c>
      <c r="J13" s="77">
        <v>322</v>
      </c>
      <c r="K13" s="77">
        <v>4</v>
      </c>
      <c r="L13" s="77">
        <v>15</v>
      </c>
    </row>
    <row r="14" spans="1:12" x14ac:dyDescent="0.25">
      <c r="A14" s="76">
        <v>11</v>
      </c>
      <c r="B14" s="77">
        <v>302</v>
      </c>
      <c r="C14" s="77">
        <v>4</v>
      </c>
      <c r="D14" s="77">
        <v>13</v>
      </c>
      <c r="E14" s="89">
        <v>11</v>
      </c>
      <c r="F14" s="90">
        <v>302</v>
      </c>
      <c r="G14" s="90">
        <v>4</v>
      </c>
      <c r="H14" s="77">
        <v>13</v>
      </c>
      <c r="I14" s="77">
        <v>11</v>
      </c>
      <c r="J14" s="77">
        <v>302</v>
      </c>
      <c r="K14" s="77">
        <v>4</v>
      </c>
      <c r="L14" s="77">
        <v>13</v>
      </c>
    </row>
    <row r="15" spans="1:12" x14ac:dyDescent="0.25">
      <c r="A15" s="76">
        <v>12</v>
      </c>
      <c r="B15" s="77">
        <v>329</v>
      </c>
      <c r="C15" s="77">
        <v>4</v>
      </c>
      <c r="D15" s="77">
        <v>7</v>
      </c>
      <c r="E15" s="89">
        <v>12</v>
      </c>
      <c r="F15" s="90">
        <v>329</v>
      </c>
      <c r="G15" s="90">
        <v>4</v>
      </c>
      <c r="H15" s="77">
        <v>7</v>
      </c>
      <c r="I15" s="77">
        <v>12</v>
      </c>
      <c r="J15" s="77">
        <v>329</v>
      </c>
      <c r="K15" s="77">
        <v>4</v>
      </c>
      <c r="L15" s="77">
        <v>7</v>
      </c>
    </row>
    <row r="16" spans="1:12" x14ac:dyDescent="0.25">
      <c r="A16" s="76">
        <v>13</v>
      </c>
      <c r="B16" s="77">
        <v>304</v>
      </c>
      <c r="C16" s="77">
        <v>4</v>
      </c>
      <c r="D16" s="77">
        <v>3</v>
      </c>
      <c r="E16" s="89">
        <v>13</v>
      </c>
      <c r="F16" s="90">
        <v>304</v>
      </c>
      <c r="G16" s="90">
        <v>4</v>
      </c>
      <c r="H16" s="77">
        <v>3</v>
      </c>
      <c r="I16" s="77">
        <v>13</v>
      </c>
      <c r="J16" s="77">
        <v>304</v>
      </c>
      <c r="K16" s="77">
        <v>4</v>
      </c>
      <c r="L16" s="77">
        <v>3</v>
      </c>
    </row>
    <row r="17" spans="1:12" x14ac:dyDescent="0.25">
      <c r="A17" s="76">
        <v>14</v>
      </c>
      <c r="B17" s="77">
        <v>122</v>
      </c>
      <c r="C17" s="77">
        <v>3</v>
      </c>
      <c r="D17" s="77">
        <v>17</v>
      </c>
      <c r="E17" s="89">
        <v>14</v>
      </c>
      <c r="F17" s="90">
        <v>122</v>
      </c>
      <c r="G17" s="90">
        <v>3</v>
      </c>
      <c r="H17" s="77">
        <v>17</v>
      </c>
      <c r="I17" s="77">
        <v>14</v>
      </c>
      <c r="J17" s="77">
        <v>122</v>
      </c>
      <c r="K17" s="77">
        <v>3</v>
      </c>
      <c r="L17" s="77">
        <v>17</v>
      </c>
    </row>
    <row r="18" spans="1:12" x14ac:dyDescent="0.25">
      <c r="A18" s="76">
        <v>15</v>
      </c>
      <c r="B18" s="77">
        <v>547</v>
      </c>
      <c r="C18" s="77">
        <v>5</v>
      </c>
      <c r="D18" s="77">
        <v>5</v>
      </c>
      <c r="E18" s="89">
        <v>15</v>
      </c>
      <c r="F18" s="90">
        <v>547</v>
      </c>
      <c r="G18" s="90">
        <v>5</v>
      </c>
      <c r="H18" s="77">
        <v>5</v>
      </c>
      <c r="I18" s="77">
        <v>15</v>
      </c>
      <c r="J18" s="77">
        <v>547</v>
      </c>
      <c r="K18" s="77">
        <v>5</v>
      </c>
      <c r="L18" s="77">
        <v>5</v>
      </c>
    </row>
    <row r="19" spans="1:12" x14ac:dyDescent="0.25">
      <c r="A19" s="76">
        <v>16</v>
      </c>
      <c r="B19" s="77">
        <v>387</v>
      </c>
      <c r="C19" s="77">
        <v>4</v>
      </c>
      <c r="D19" s="77">
        <v>1</v>
      </c>
      <c r="E19" s="89">
        <v>16</v>
      </c>
      <c r="F19" s="90">
        <v>387</v>
      </c>
      <c r="G19" s="90">
        <v>4</v>
      </c>
      <c r="H19" s="77">
        <v>1</v>
      </c>
      <c r="I19" s="77">
        <v>16</v>
      </c>
      <c r="J19" s="77">
        <v>387</v>
      </c>
      <c r="K19" s="77">
        <v>4</v>
      </c>
      <c r="L19" s="77">
        <v>1</v>
      </c>
    </row>
    <row r="20" spans="1:12" x14ac:dyDescent="0.25">
      <c r="A20" s="76">
        <v>17</v>
      </c>
      <c r="B20" s="77">
        <v>499</v>
      </c>
      <c r="C20" s="77">
        <v>5</v>
      </c>
      <c r="D20" s="77">
        <v>9</v>
      </c>
      <c r="E20" s="89">
        <v>17</v>
      </c>
      <c r="F20" s="90">
        <v>499</v>
      </c>
      <c r="G20" s="90">
        <v>5</v>
      </c>
      <c r="H20" s="77">
        <v>9</v>
      </c>
      <c r="I20" s="77">
        <v>17</v>
      </c>
      <c r="J20" s="77">
        <v>499</v>
      </c>
      <c r="K20" s="77">
        <v>5</v>
      </c>
      <c r="L20" s="77">
        <v>9</v>
      </c>
    </row>
    <row r="21" spans="1:12" x14ac:dyDescent="0.25">
      <c r="A21" s="76">
        <v>18</v>
      </c>
      <c r="B21" s="77">
        <v>148</v>
      </c>
      <c r="C21" s="77">
        <v>3</v>
      </c>
      <c r="D21" s="77">
        <v>11</v>
      </c>
      <c r="E21" s="89">
        <v>18</v>
      </c>
      <c r="F21" s="90">
        <v>148</v>
      </c>
      <c r="G21" s="90">
        <v>3</v>
      </c>
      <c r="H21" s="77">
        <v>11</v>
      </c>
      <c r="I21" s="77">
        <v>18</v>
      </c>
      <c r="J21" s="77">
        <v>148</v>
      </c>
      <c r="K21" s="77">
        <v>3</v>
      </c>
      <c r="L21" s="77">
        <v>11</v>
      </c>
    </row>
    <row r="22" spans="1:12" x14ac:dyDescent="0.25">
      <c r="A22" s="79" t="s">
        <v>0</v>
      </c>
      <c r="B22" s="80">
        <f>IF(ISBLANK(B12),"",B4+B5+B6+B7+B8+B9+B10+B11+B12)</f>
        <v>2792</v>
      </c>
      <c r="C22" s="80">
        <f>IF(ISBLANK(C12),"",C4+C5+C6+C7+C8+C9+C10+C11+C12)</f>
        <v>35</v>
      </c>
      <c r="D22" s="87"/>
      <c r="E22" s="79" t="s">
        <v>0</v>
      </c>
      <c r="F22" s="80">
        <f>IF(ISBLANK(F12),"",F4+F5+F6+F7+F8+F9+F10+F11+F12)</f>
        <v>2792</v>
      </c>
      <c r="G22" s="80">
        <f>IF(ISBLANK(G12),"",G4+G5+G6+G7+G8+G9+G10+G11+G12)</f>
        <v>35</v>
      </c>
      <c r="H22" s="81"/>
      <c r="I22" s="80" t="s">
        <v>0</v>
      </c>
      <c r="J22" s="80">
        <f>IF(ISBLANK(J12),"",J4+J5+J6+J7+J8+J9+J10+J11+J12)</f>
        <v>2792</v>
      </c>
      <c r="K22" s="80">
        <f>IF(ISBLANK(K12),"",K4+K5+K6+K7+K8+K9+K10+K11+K12)</f>
        <v>35</v>
      </c>
      <c r="L22" s="81"/>
    </row>
    <row r="23" spans="1:12" x14ac:dyDescent="0.25">
      <c r="A23" s="82" t="s">
        <v>1</v>
      </c>
      <c r="B23" s="83">
        <f>IF(ISBLANK(B21),"",B13+B14+B15+B16+B17+B18+B19+B20+B21)</f>
        <v>2960</v>
      </c>
      <c r="C23" s="83">
        <f>IF(ISBLANK(C21),"",C13+C14+C15+C16+C17+C18+C19+C20+C21)</f>
        <v>36</v>
      </c>
      <c r="D23" s="87"/>
      <c r="E23" s="82" t="s">
        <v>1</v>
      </c>
      <c r="F23" s="83">
        <f>IF(ISBLANK(F21),"",F13+F14+F15+F16+F17+F18+F19+F20+F21)</f>
        <v>2960</v>
      </c>
      <c r="G23" s="83">
        <f>IF(ISBLANK(G21),"",G13+G14+G15+G16+G17+G18+G19+G20+G21)</f>
        <v>36</v>
      </c>
      <c r="H23" s="81"/>
      <c r="I23" s="83" t="s">
        <v>1</v>
      </c>
      <c r="J23" s="83">
        <f>IF(ISBLANK(J21),"",J13+J14+J15+J16+J17+J18+J19+J20+J21)</f>
        <v>2960</v>
      </c>
      <c r="K23" s="83">
        <f>IF(ISBLANK(K21),"",K13+K14+K15+K16+K17+K18+K19+K20+K21)</f>
        <v>36</v>
      </c>
      <c r="L23" s="81"/>
    </row>
    <row r="24" spans="1:12" x14ac:dyDescent="0.25">
      <c r="A24" s="79" t="s">
        <v>2</v>
      </c>
      <c r="B24" s="80">
        <f>IF(ISBLANK(B21),"",B4+B5+B6+B7+B8+B9+B10+B11+B12+B13+B14+B15+B16+B17+B18+B19+B20+B21)</f>
        <v>5752</v>
      </c>
      <c r="C24" s="80">
        <f>IF(ISBLANK(C21),"",C4+C5+C6+C7+C8+C9+C10+C11+C12+C13+C14+C15+C16+C17+C18+C19+C20+C21)</f>
        <v>71</v>
      </c>
      <c r="D24" s="87"/>
      <c r="E24" s="79" t="s">
        <v>2</v>
      </c>
      <c r="F24" s="80">
        <f>IF(ISBLANK(F21),"",F4+F5+F6+F7+F8+F9+F10+F11+F12+F13+F14+F15+F16+F17+F18+F19+F20+F21)</f>
        <v>5752</v>
      </c>
      <c r="G24" s="80">
        <f>IF(ISBLANK(G21),"",G4+G5+G6+G7+G8+G9+G10+G11+G12+G13+G14+G15+G16+G17+G18+G19+G20+G21)</f>
        <v>71</v>
      </c>
      <c r="H24" s="81"/>
      <c r="I24" s="80" t="s">
        <v>2</v>
      </c>
      <c r="J24" s="80">
        <f>IF(ISBLANK(J21),"",J4+J5+J6+J7+J8+J9+J10+J11+J12+J13+J14+J15+J16+J17+J18+J19+J20+J21)</f>
        <v>5752</v>
      </c>
      <c r="K24" s="80">
        <f>IF(ISBLANK(K21),"",K4+K5+K6+K7+K8+K9+K10+K11+K12+K13+K14+K15+K16+K17+K18+K19+K20+K21)</f>
        <v>71</v>
      </c>
      <c r="L24" s="81"/>
    </row>
    <row r="25" spans="1:12" x14ac:dyDescent="0.25">
      <c r="A25" s="84" t="s">
        <v>6</v>
      </c>
      <c r="B25" s="85"/>
      <c r="C25" s="85">
        <v>71</v>
      </c>
      <c r="D25" s="88"/>
      <c r="E25" s="84" t="s">
        <v>6</v>
      </c>
      <c r="F25" s="85"/>
      <c r="G25" s="85">
        <v>71</v>
      </c>
      <c r="H25" s="86"/>
      <c r="I25" s="85" t="s">
        <v>6</v>
      </c>
      <c r="J25" s="85"/>
      <c r="K25" s="85">
        <v>71</v>
      </c>
      <c r="L25" s="86"/>
    </row>
  </sheetData>
  <mergeCells count="4">
    <mergeCell ref="A2:D2"/>
    <mergeCell ref="E2:H2"/>
    <mergeCell ref="I2:L2"/>
    <mergeCell ref="A1:L1"/>
  </mergeCells>
  <dataValidations count="2">
    <dataValidation type="whole" allowBlank="1" showInputMessage="1" showErrorMessage="1" sqref="H4:H21 D4:D21 L4:L21" xr:uid="{00000000-0002-0000-2C00-000000000000}">
      <formula1>1</formula1>
      <formula2>18</formula2>
    </dataValidation>
    <dataValidation type="whole" allowBlank="1" showInputMessage="1" showErrorMessage="1" sqref="C5:C15 G5:G15 G18:G21 C18:C21 K18:K21 K5:K15" xr:uid="{00000000-0002-0000-2C00-000001000000}">
      <formula1>3</formula1>
      <formula2>6</formula2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91"/>
  <dimension ref="A1:V20"/>
  <sheetViews>
    <sheetView workbookViewId="0">
      <selection activeCell="B8" sqref="A8:B8"/>
    </sheetView>
  </sheetViews>
  <sheetFormatPr defaultRowHeight="15" x14ac:dyDescent="0.25"/>
  <cols>
    <col min="1" max="1" width="20.28515625" bestFit="1" customWidth="1"/>
    <col min="2" max="2" width="16.28515625" style="48" bestFit="1" customWidth="1"/>
    <col min="4" max="4" width="15.140625" bestFit="1" customWidth="1"/>
    <col min="6" max="6" width="14.85546875" bestFit="1" customWidth="1"/>
    <col min="8" max="8" width="16" bestFit="1" customWidth="1"/>
    <col min="10" max="10" width="15.42578125" bestFit="1" customWidth="1"/>
    <col min="11" max="11" width="3" bestFit="1" customWidth="1"/>
  </cols>
  <sheetData>
    <row r="1" spans="1:22" x14ac:dyDescent="0.25">
      <c r="A1" s="42" t="s">
        <v>56</v>
      </c>
      <c r="B1" s="47" t="s">
        <v>20</v>
      </c>
      <c r="C1" s="43"/>
      <c r="D1" s="42" t="s">
        <v>19</v>
      </c>
      <c r="E1" s="43"/>
      <c r="F1" s="42" t="s">
        <v>57</v>
      </c>
      <c r="G1" s="43"/>
      <c r="H1" s="42" t="s">
        <v>58</v>
      </c>
      <c r="I1" s="43"/>
      <c r="J1" s="181" t="s">
        <v>60</v>
      </c>
      <c r="K1" s="181"/>
      <c r="L1" s="43"/>
      <c r="M1" s="42"/>
      <c r="N1" s="43"/>
      <c r="O1" s="42"/>
      <c r="P1" s="43"/>
      <c r="Q1" s="42"/>
      <c r="R1" s="43"/>
      <c r="S1" s="42"/>
      <c r="T1" s="43"/>
      <c r="U1" s="42"/>
      <c r="V1" s="43"/>
    </row>
    <row r="2" spans="1:22" x14ac:dyDescent="0.25">
      <c r="A2" t="str">
        <f ca="1">IF(ISBLANK(Scores!B4),"",Scores!B4&amp;" - "&amp;INDIRECT("'"&amp;SUBSTITUTE(Scores!B4,"'","''")&amp;"'!G5"))</f>
        <v>Steve - 45</v>
      </c>
      <c r="B2" s="48" t="str">
        <f ca="1">IF(ISBLANK(Scores!B4),"",Scores!B4)</f>
        <v>Steve</v>
      </c>
      <c r="D2" t="s">
        <v>103</v>
      </c>
      <c r="F2" t="e">
        <f>'Captain''s Cup'!#REF!</f>
        <v>#REF!</v>
      </c>
      <c r="H2" t="e">
        <f>'Captain''s Cup'!#REF!</f>
        <v>#REF!</v>
      </c>
      <c r="J2" t="s">
        <v>79</v>
      </c>
      <c r="K2" s="49">
        <v>1</v>
      </c>
    </row>
    <row r="3" spans="1:22" x14ac:dyDescent="0.25">
      <c r="A3" t="str">
        <f ca="1">IF(ISBLANK(Scores!B5),"",Scores!B5&amp;" - "&amp;INDIRECT("'"&amp;SUBSTITUTE(Scores!B5,"'","''")&amp;"'!G5"))</f>
        <v>Rich B - 27</v>
      </c>
      <c r="B3" s="48" t="str">
        <f ca="1">IF(ISBLANK(Scores!B5),"",Scores!B5)</f>
        <v>Rich B</v>
      </c>
      <c r="D3" t="s">
        <v>104</v>
      </c>
      <c r="F3" t="e">
        <f>'Captain''s Cup'!#REF!</f>
        <v>#REF!</v>
      </c>
      <c r="H3" t="e">
        <f>'Captain''s Cup'!#REF!</f>
        <v>#REF!</v>
      </c>
      <c r="J3" t="s">
        <v>80</v>
      </c>
      <c r="K3" s="49">
        <v>2</v>
      </c>
    </row>
    <row r="4" spans="1:22" x14ac:dyDescent="0.25">
      <c r="A4" t="str">
        <f ca="1">IF(ISBLANK(Scores!B6),"",Scores!B6&amp;" - "&amp;INDIRECT("'"&amp;SUBSTITUTE(Scores!B6,"'","''")&amp;"'!G5"))</f>
        <v>Neil - 21</v>
      </c>
      <c r="B4" s="48" t="str">
        <f ca="1">IF(ISBLANK(Scores!B6),"",Scores!B6)</f>
        <v>Neil</v>
      </c>
      <c r="F4" t="e">
        <f>'Captain''s Cup'!#REF!</f>
        <v>#REF!</v>
      </c>
      <c r="H4" t="e">
        <f>'Captain''s Cup'!#REF!</f>
        <v>#REF!</v>
      </c>
      <c r="J4" t="s">
        <v>81</v>
      </c>
      <c r="K4" s="49">
        <v>3</v>
      </c>
    </row>
    <row r="5" spans="1:22" x14ac:dyDescent="0.25">
      <c r="A5" t="str">
        <f ca="1">IF(ISBLANK(Scores!B7),"",Scores!B7&amp;" - "&amp;INDIRECT("'"&amp;SUBSTITUTE(Scores!B7,"'","''")&amp;"'!G5"))</f>
        <v>Jeff - 24</v>
      </c>
      <c r="B5" s="48" t="str">
        <f ca="1">IF(ISBLANK(Scores!B7),"",Scores!B7)</f>
        <v>Jeff</v>
      </c>
      <c r="F5" t="e">
        <f>'Captain''s Cup'!#REF!</f>
        <v>#REF!</v>
      </c>
      <c r="H5" t="e">
        <f>'Captain''s Cup'!#REF!</f>
        <v>#REF!</v>
      </c>
      <c r="J5" t="s">
        <v>82</v>
      </c>
      <c r="K5" s="49">
        <v>4</v>
      </c>
    </row>
    <row r="6" spans="1:22" x14ac:dyDescent="0.25">
      <c r="A6" t="str">
        <f ca="1">IF(ISBLANK(Scores!B8),"",Scores!B8&amp;" - "&amp;INDIRECT("'"&amp;SUBSTITUTE(Scores!B8,"'","''")&amp;"'!G5"))</f>
        <v>Paddy - 34</v>
      </c>
      <c r="B6" s="48" t="str">
        <f ca="1">IF(ISBLANK(Scores!B8),"",Scores!B8)</f>
        <v>Paddy</v>
      </c>
      <c r="F6" t="e">
        <f>'Captain''s Cup'!#REF!</f>
        <v>#REF!</v>
      </c>
      <c r="H6" t="e">
        <f>'Captain''s Cup'!#REF!</f>
        <v>#REF!</v>
      </c>
      <c r="J6" t="s">
        <v>83</v>
      </c>
      <c r="K6" s="49">
        <v>5</v>
      </c>
    </row>
    <row r="7" spans="1:22" x14ac:dyDescent="0.25">
      <c r="A7" t="str">
        <f ca="1">IF(ISBLANK(Scores!B9),"",Scores!B9&amp;" - "&amp;INDIRECT("'"&amp;SUBSTITUTE(Scores!B9,"'","''")&amp;"'!G5"))</f>
        <v>Tom - 40</v>
      </c>
      <c r="B7" s="48" t="str">
        <f ca="1">IF(ISBLANK(Scores!B9),"",Scores!B9)</f>
        <v>Tom</v>
      </c>
      <c r="F7" t="e">
        <f>'Captain''s Cup'!#REF!</f>
        <v>#REF!</v>
      </c>
      <c r="H7" t="e">
        <f>'Captain''s Cup'!#REF!</f>
        <v>#REF!</v>
      </c>
      <c r="J7" t="s">
        <v>84</v>
      </c>
      <c r="K7" s="49">
        <v>6</v>
      </c>
    </row>
    <row r="8" spans="1:22" x14ac:dyDescent="0.25">
      <c r="A8" t="str">
        <f ca="1">IF(ISBLANK(Scores!B10),"",Scores!B10&amp;" - "&amp;INDIRECT("'"&amp;SUBSTITUTE(Scores!B10,"'","''")&amp;"'!G5"))</f>
        <v>Paul - 18</v>
      </c>
      <c r="B8" s="48" t="str">
        <f ca="1">IF(ISBLANK(Scores!B10),"",Scores!B10)</f>
        <v>Paul</v>
      </c>
      <c r="F8" t="e">
        <f>'Captain''s Cup'!#REF!</f>
        <v>#REF!</v>
      </c>
      <c r="H8" t="e">
        <f>'Captain''s Cup'!#REF!</f>
        <v>#REF!</v>
      </c>
      <c r="J8" t="s">
        <v>85</v>
      </c>
      <c r="K8" s="49">
        <v>7</v>
      </c>
    </row>
    <row r="9" spans="1:22" x14ac:dyDescent="0.25">
      <c r="A9" t="str">
        <f ca="1">IF(ISBLANK(Scores!B11),"",Scores!B11&amp;" - "&amp;INDIRECT("'"&amp;SUBSTITUTE(Scores!B11,"'","''")&amp;"'!G5"))</f>
        <v>Dermot - 23</v>
      </c>
      <c r="B9" s="48" t="str">
        <f ca="1">IF(ISBLANK(Scores!B11),"",Scores!B11)</f>
        <v>Dermot</v>
      </c>
      <c r="F9" t="e">
        <f>'Captain''s Cup'!#REF!</f>
        <v>#REF!</v>
      </c>
      <c r="H9" t="e">
        <f>'Captain''s Cup'!#REF!</f>
        <v>#REF!</v>
      </c>
      <c r="J9" t="s">
        <v>86</v>
      </c>
      <c r="K9" s="49">
        <v>8</v>
      </c>
    </row>
    <row r="10" spans="1:22" x14ac:dyDescent="0.25">
      <c r="A10" t="str">
        <f ca="1">IF(ISBLANK(Scores!B12),"",Scores!B12&amp;" - "&amp;INDIRECT("'"&amp;SUBSTITUTE(Scores!B12,"'","''")&amp;"'!G5"))</f>
        <v>Joel - 23</v>
      </c>
      <c r="B10" s="48" t="str">
        <f ca="1">IF(ISBLANK(Scores!B12),"",Scores!B12)</f>
        <v>Joel</v>
      </c>
      <c r="F10" t="e">
        <f>'Captain''s Cup'!#REF!</f>
        <v>#REF!</v>
      </c>
      <c r="H10" t="e">
        <f>'Captain''s Cup'!#REF!</f>
        <v>#REF!</v>
      </c>
      <c r="J10" t="s">
        <v>87</v>
      </c>
      <c r="K10" s="49">
        <v>9</v>
      </c>
    </row>
    <row r="11" spans="1:22" x14ac:dyDescent="0.25">
      <c r="A11" t="str">
        <f ca="1">IF(ISBLANK(Scores!B13),"",Scores!B13&amp;" - "&amp;INDIRECT("'"&amp;SUBSTITUTE(Scores!B13,"'","''")&amp;"'!G5"))</f>
        <v/>
      </c>
      <c r="B11" s="48" t="str">
        <f>IF(ISBLANK(Scores!B13),"",Scores!B13)</f>
        <v/>
      </c>
      <c r="F11" t="e">
        <f>'Captain''s Cup'!#REF!</f>
        <v>#REF!</v>
      </c>
      <c r="H11" t="e">
        <f>'Captain''s Cup'!#REF!</f>
        <v>#REF!</v>
      </c>
      <c r="J11" t="s">
        <v>88</v>
      </c>
      <c r="K11" s="49">
        <v>10</v>
      </c>
    </row>
    <row r="12" spans="1:22" x14ac:dyDescent="0.25">
      <c r="A12" t="str">
        <f ca="1">IF(ISBLANK(Scores!B14),"",Scores!B14&amp;" - "&amp;INDIRECT("'"&amp;SUBSTITUTE(Scores!B14,"'","''")&amp;"'!G5"))</f>
        <v/>
      </c>
      <c r="B12" s="48" t="str">
        <f>IF(ISBLANK(Scores!B14),"",Scores!B14)</f>
        <v/>
      </c>
      <c r="F12" t="e">
        <f>'Captain''s Cup'!#REF!</f>
        <v>#REF!</v>
      </c>
      <c r="H12" t="e">
        <f>'Captain''s Cup'!#REF!</f>
        <v>#REF!</v>
      </c>
      <c r="J12" t="s">
        <v>89</v>
      </c>
      <c r="K12" s="49">
        <v>11</v>
      </c>
    </row>
    <row r="13" spans="1:22" x14ac:dyDescent="0.25">
      <c r="A13" t="str">
        <f ca="1">IF(ISBLANK(Scores!B15),"",Scores!B15&amp;" - "&amp;INDIRECT("'"&amp;SUBSTITUTE(Scores!B15,"'","''")&amp;"'!G5"))</f>
        <v/>
      </c>
      <c r="B13" s="48" t="str">
        <f>IF(ISBLANK(Scores!B15),"",Scores!B15)</f>
        <v/>
      </c>
      <c r="J13" t="s">
        <v>90</v>
      </c>
      <c r="K13" s="49">
        <v>12</v>
      </c>
    </row>
    <row r="14" spans="1:22" x14ac:dyDescent="0.25">
      <c r="A14" t="str">
        <f ca="1">IF(ISBLANK(Scores!B16),"",Scores!B16&amp;" - "&amp;INDIRECT("'"&amp;SUBSTITUTE(Scores!B16,"'","''")&amp;"'!G5"))</f>
        <v/>
      </c>
      <c r="B14" s="48" t="str">
        <f>IF(ISBLANK(Scores!B16),"",Scores!B16)</f>
        <v/>
      </c>
      <c r="J14" t="s">
        <v>91</v>
      </c>
      <c r="K14" s="49">
        <v>13</v>
      </c>
    </row>
    <row r="15" spans="1:22" x14ac:dyDescent="0.25">
      <c r="A15" t="str">
        <f ca="1">IF(ISBLANK(Scores!B17),"",Scores!B17&amp;" - "&amp;INDIRECT("'"&amp;SUBSTITUTE(Scores!B17,"'","''")&amp;"'!G5"))</f>
        <v/>
      </c>
      <c r="B15" s="48" t="str">
        <f>IF(ISBLANK(Scores!B17),"",Scores!B17)</f>
        <v/>
      </c>
      <c r="J15" t="s">
        <v>92</v>
      </c>
      <c r="K15" s="49">
        <v>14</v>
      </c>
    </row>
    <row r="16" spans="1:22" x14ac:dyDescent="0.25">
      <c r="A16" t="str">
        <f ca="1">IF(ISBLANK(Scores!B18),"",Scores!B18&amp;" - "&amp;INDIRECT("'"&amp;SUBSTITUTE(Scores!B18,"'","''")&amp;"'!G5"))</f>
        <v/>
      </c>
      <c r="B16" s="48" t="str">
        <f>IF(ISBLANK(Scores!B18),"",Scores!B18)</f>
        <v/>
      </c>
      <c r="J16" t="s">
        <v>93</v>
      </c>
      <c r="K16" s="49">
        <v>15</v>
      </c>
    </row>
    <row r="17" spans="1:11" x14ac:dyDescent="0.25">
      <c r="A17" t="str">
        <f ca="1">IF(ISBLANK(Scores!B19),"",Scores!B19&amp;" - "&amp;INDIRECT("'"&amp;SUBSTITUTE(Scores!B19,"'","''")&amp;"'!G5"))</f>
        <v/>
      </c>
      <c r="B17" s="48" t="str">
        <f>IF(ISBLANK(Scores!B19),"",Scores!B19)</f>
        <v/>
      </c>
      <c r="J17" t="s">
        <v>94</v>
      </c>
      <c r="K17" s="49">
        <v>16</v>
      </c>
    </row>
    <row r="18" spans="1:11" x14ac:dyDescent="0.25">
      <c r="A18" t="str">
        <f ca="1">IF(ISBLANK(Scores!B20),"",Scores!B20&amp;" - "&amp;INDIRECT("'"&amp;SUBSTITUTE(Scores!B20,"'","''")&amp;"'!G5"))</f>
        <v/>
      </c>
      <c r="B18" s="48" t="str">
        <f>IF(ISBLANK(Scores!B20),"",Scores!B20)</f>
        <v/>
      </c>
      <c r="J18" t="s">
        <v>95</v>
      </c>
      <c r="K18" s="49">
        <v>17</v>
      </c>
    </row>
    <row r="19" spans="1:11" x14ac:dyDescent="0.25">
      <c r="A19" t="str">
        <f ca="1">IF(ISBLANK(Scores!B21),"",Scores!B21&amp;" - "&amp;INDIRECT("'"&amp;SUBSTITUTE(Scores!B21,"'","''")&amp;"'!G5"))</f>
        <v/>
      </c>
      <c r="B19" s="48" t="str">
        <f>IF(ISBLANK(Scores!B21),"",Scores!B21)</f>
        <v/>
      </c>
      <c r="J19" t="s">
        <v>96</v>
      </c>
      <c r="K19" s="49">
        <v>18</v>
      </c>
    </row>
    <row r="20" spans="1:11" x14ac:dyDescent="0.25">
      <c r="J20" t="s">
        <v>97</v>
      </c>
      <c r="K20" s="49">
        <v>19</v>
      </c>
    </row>
  </sheetData>
  <mergeCells count="1">
    <mergeCell ref="J1:K1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5">
    <tabColor theme="6" tint="-0.249977111117893"/>
  </sheetPr>
  <dimension ref="A1:M19"/>
  <sheetViews>
    <sheetView workbookViewId="0">
      <pane ySplit="3" topLeftCell="A4" activePane="bottomLeft" state="frozen"/>
      <selection activeCell="N5" sqref="N5"/>
      <selection pane="bottomLeft" activeCell="H13" sqref="H13"/>
    </sheetView>
  </sheetViews>
  <sheetFormatPr defaultColWidth="9.140625" defaultRowHeight="15" x14ac:dyDescent="0.25"/>
  <cols>
    <col min="1" max="1" width="13.7109375" style="3" hidden="1" customWidth="1"/>
    <col min="2" max="2" width="9.140625" style="4"/>
    <col min="3" max="3" width="13.28515625" style="3" customWidth="1"/>
    <col min="4" max="4" width="9.140625" style="4"/>
    <col min="5" max="5" width="11.42578125" style="3" hidden="1" customWidth="1"/>
    <col min="6" max="6" width="9.140625" style="3"/>
    <col min="7" max="7" width="9.140625" style="4"/>
    <col min="8" max="8" width="25.7109375" style="3" customWidth="1"/>
    <col min="9" max="9" width="9.140625" style="4"/>
    <col min="10" max="10" width="11.42578125" style="3" hidden="1" customWidth="1"/>
    <col min="11" max="11" width="9.140625" style="4"/>
    <col min="12" max="12" width="17.28515625" style="3" customWidth="1"/>
    <col min="13" max="13" width="9.140625" style="4"/>
    <col min="14" max="16384" width="9.140625" style="3"/>
  </cols>
  <sheetData>
    <row r="1" spans="1:10" x14ac:dyDescent="0.25">
      <c r="B1" s="122" t="s">
        <v>14</v>
      </c>
      <c r="C1" s="122"/>
      <c r="D1" s="122"/>
      <c r="E1" s="122"/>
      <c r="G1" s="122" t="s">
        <v>17</v>
      </c>
      <c r="H1" s="122"/>
      <c r="I1" s="122"/>
      <c r="J1" s="122"/>
    </row>
    <row r="3" spans="1:10" s="4" customFormat="1" x14ac:dyDescent="0.25">
      <c r="A3" s="4" t="s">
        <v>39</v>
      </c>
      <c r="B3" s="30" t="s">
        <v>16</v>
      </c>
      <c r="C3" s="30" t="s">
        <v>15</v>
      </c>
      <c r="D3" s="30" t="s">
        <v>13</v>
      </c>
      <c r="E3" s="30" t="s">
        <v>35</v>
      </c>
      <c r="G3" s="30" t="s">
        <v>16</v>
      </c>
      <c r="H3" s="30" t="s">
        <v>18</v>
      </c>
      <c r="I3" s="30" t="s">
        <v>13</v>
      </c>
      <c r="J3" s="30" t="s">
        <v>35</v>
      </c>
    </row>
    <row r="4" spans="1:10" x14ac:dyDescent="0.25">
      <c r="A4" s="3">
        <v>1</v>
      </c>
      <c r="B4" s="4" t="str">
        <f ca="1">IF(D4=D3,B3,A4&amp;IF(AND(D4=D5,D5&lt;&gt;D3,NOT(ISBLANK(D5))),"=",""))</f>
        <v>1</v>
      </c>
      <c r="C4" s="3" t="str">
        <f ca="1">INDEX(Scores!A:H,MATCH(E4,Scores!G:G,0),2)</f>
        <v>Tom</v>
      </c>
      <c r="D4" s="4">
        <f ca="1">INDEX(Scores!A:H,MATCH(E4,Scores!G:G,0),4)</f>
        <v>37</v>
      </c>
      <c r="E4" s="3">
        <f ca="1">LARGE(Scores!$G$4:$G$17,A4)</f>
        <v>37.033093999999998</v>
      </c>
      <c r="G4" s="4" t="str">
        <f ca="1">IF(I4=I3,G3,A4&amp;IF(AND(I4=I5,I5&lt;&gt;I3,NOT(ISBLANK(I5))),"=",""))</f>
        <v>1</v>
      </c>
      <c r="H4" s="3" t="str">
        <f ca="1">INDEX(Scores!J:Q,MATCH(J4,Scores!P:P,0),2)</f>
        <v>The Green Jackets</v>
      </c>
      <c r="I4" s="4">
        <f ca="1">INDEX(Scores!J:Q,MATCH(J4,Scores!P:P,0),4)</f>
        <v>47</v>
      </c>
      <c r="J4" s="3">
        <f ca="1">LARGE(Scores!$P$4:$P$9,A4)</f>
        <v>47.000098000000001</v>
      </c>
    </row>
    <row r="5" spans="1:10" x14ac:dyDescent="0.25">
      <c r="A5" s="3">
        <v>2</v>
      </c>
      <c r="B5" s="4" t="str">
        <f t="shared" ref="B5:B11" ca="1" si="0">IF(D5=D4,B4,A5&amp;IF(AND(D5=D6,D6&lt;&gt;D4,NOT(ISBLANK(D6))),"=",""))</f>
        <v>2</v>
      </c>
      <c r="C5" s="3" t="str">
        <f ca="1">INDEX(Scores!A:H,MATCH(E5,Scores!G:G,0),2)</f>
        <v>Dermot</v>
      </c>
      <c r="D5" s="4">
        <f ca="1">INDEX(Scores!A:H,MATCH(E5,Scores!G:G,0),4)</f>
        <v>31</v>
      </c>
      <c r="E5" s="3">
        <f ca="1">LARGE(Scores!$G$4:$G$17,A5)</f>
        <v>31.030092</v>
      </c>
      <c r="G5" s="4" t="str">
        <f t="shared" ref="G5:G8" ca="1" si="1">IF(I5=I4,G4,A5&amp;IF(AND(I5=I6,I6&lt;&gt;I4,NOT(ISBLANK(I6))),"=",""))</f>
        <v>2</v>
      </c>
      <c r="H5" s="3" t="str">
        <f ca="1">INDEX(Scores!J:Q,MATCH(J5,Scores!P:P,0),2)</f>
        <v>The Dulverton Dickheads</v>
      </c>
      <c r="I5" s="4">
        <f ca="1">INDEX(Scores!J:Q,MATCH(J5,Scores!P:P,0),4)</f>
        <v>37</v>
      </c>
      <c r="J5" s="3">
        <f ca="1">LARGE(Scores!$P$4:$P$9,A5)</f>
        <v>37.000095999999999</v>
      </c>
    </row>
    <row r="6" spans="1:10" x14ac:dyDescent="0.25">
      <c r="A6" s="3">
        <v>3</v>
      </c>
      <c r="B6" s="4" t="str">
        <f t="shared" ca="1" si="0"/>
        <v>3</v>
      </c>
      <c r="C6" s="3" t="str">
        <f ca="1">INDEX(Scores!A:H,MATCH(E6,Scores!G:G,0),2)</f>
        <v>Neil</v>
      </c>
      <c r="D6" s="4">
        <f ca="1">INDEX(Scores!A:H,MATCH(E6,Scores!G:G,0),4)</f>
        <v>30</v>
      </c>
      <c r="E6" s="3">
        <f ca="1">LARGE(Scores!$G$4:$G$17,A6)</f>
        <v>30.019096999999999</v>
      </c>
      <c r="G6" s="4" t="str">
        <f t="shared" ca="1" si="1"/>
        <v>3</v>
      </c>
      <c r="H6" s="3" t="str">
        <f ca="1">INDEX(Scores!J:Q,MATCH(J6,Scores!P:P,0),2)</f>
        <v>New Eltham Nadgers</v>
      </c>
      <c r="I6" s="4">
        <f ca="1">INDEX(Scores!J:Q,MATCH(J6,Scores!P:P,0),4)</f>
        <v>35</v>
      </c>
      <c r="J6" s="3">
        <f ca="1">LARGE(Scores!$P$4:$P$9,A6)</f>
        <v>35.000098999999999</v>
      </c>
    </row>
    <row r="7" spans="1:10" x14ac:dyDescent="0.25">
      <c r="A7" s="3">
        <v>4</v>
      </c>
      <c r="B7" s="4" t="str">
        <f t="shared" ca="1" si="0"/>
        <v>4</v>
      </c>
      <c r="C7" s="3" t="str">
        <f ca="1">INDEX(Scores!A:H,MATCH(E7,Scores!G:G,0),2)</f>
        <v>Jeff</v>
      </c>
      <c r="D7" s="4">
        <f ca="1">INDEX(Scores!A:H,MATCH(E7,Scores!G:G,0),4)</f>
        <v>28</v>
      </c>
      <c r="E7" s="3">
        <f ca="1">LARGE(Scores!$G$4:$G$17,A7)</f>
        <v>28.024096</v>
      </c>
      <c r="G7" s="4" t="str">
        <f t="shared" ca="1" si="1"/>
        <v>4=</v>
      </c>
      <c r="H7" s="3" t="str">
        <f ca="1">INDEX(Scores!J:Q,MATCH(J7,Scores!P:P,0),2)</f>
        <v>PaddyJoel</v>
      </c>
      <c r="I7" s="4">
        <f ca="1">INDEX(Scores!J:Q,MATCH(J7,Scores!P:P,0),4)</f>
        <v>28</v>
      </c>
      <c r="J7" s="3">
        <f ca="1">LARGE(Scores!$P$4:$P$9,A7)</f>
        <v>28.000097</v>
      </c>
    </row>
    <row r="8" spans="1:10" x14ac:dyDescent="0.25">
      <c r="A8" s="3">
        <v>5</v>
      </c>
      <c r="B8" s="4" t="str">
        <f t="shared" ca="1" si="0"/>
        <v>5=</v>
      </c>
      <c r="C8" s="3" t="str">
        <f ca="1">INDEX(Scores!A:H,MATCH(E8,Scores!G:G,0),2)</f>
        <v>Paul</v>
      </c>
      <c r="D8" s="4">
        <f ca="1">INDEX(Scores!A:H,MATCH(E8,Scores!G:G,0),4)</f>
        <v>24</v>
      </c>
      <c r="E8" s="3">
        <f ca="1">LARGE(Scores!$G$4:$G$17,A8)</f>
        <v>24.023092999999999</v>
      </c>
      <c r="G8" s="4" t="str">
        <f t="shared" ca="1" si="1"/>
        <v>4=</v>
      </c>
      <c r="H8" s="3" t="str">
        <f ca="1">INDEX(Scores!J:Q,MATCH(J8,Scores!P:P,0),2)</f>
        <v>Pauland.....</v>
      </c>
      <c r="I8" s="4">
        <f ca="1">INDEX(Scores!J:Q,MATCH(J8,Scores!P:P,0),4)</f>
        <v>28</v>
      </c>
      <c r="J8" s="3">
        <f ca="1">LARGE(Scores!$P$4:$P$9,A8)</f>
        <v>28.000095000000002</v>
      </c>
    </row>
    <row r="9" spans="1:10" x14ac:dyDescent="0.25">
      <c r="A9" s="3">
        <v>6</v>
      </c>
      <c r="B9" s="4" t="str">
        <f t="shared" ca="1" si="0"/>
        <v>5=</v>
      </c>
      <c r="C9" s="3" t="str">
        <f ca="1">INDEX(Scores!A:H,MATCH(E9,Scores!G:G,0),2)</f>
        <v>Rich B</v>
      </c>
      <c r="D9" s="4">
        <f ca="1">INDEX(Scores!A:H,MATCH(E9,Scores!G:G,0),4)</f>
        <v>24</v>
      </c>
      <c r="E9" s="3">
        <f ca="1">LARGE(Scores!$G$4:$G$17,A9)</f>
        <v>24.003098000000001</v>
      </c>
      <c r="J9" s="3" t="e">
        <f ca="1">LARGE(Scores!$P$4:$P$9,A9)</f>
        <v>#NUM!</v>
      </c>
    </row>
    <row r="10" spans="1:10" x14ac:dyDescent="0.25">
      <c r="A10" s="3">
        <v>7</v>
      </c>
      <c r="B10" s="4" t="str">
        <f t="shared" ca="1" si="0"/>
        <v>7</v>
      </c>
      <c r="C10" s="3" t="str">
        <f ca="1">INDEX(Scores!A:H,MATCH(E10,Scores!G:G,0),2)</f>
        <v>Joel</v>
      </c>
      <c r="D10" s="4">
        <f ca="1">INDEX(Scores!A:H,MATCH(E10,Scores!G:G,0),4)</f>
        <v>23</v>
      </c>
      <c r="E10" s="3">
        <f ca="1">LARGE(Scores!$G$4:$G$17,A10)</f>
        <v>23.003091000000001</v>
      </c>
      <c r="J10" s="3" t="e">
        <f ca="1">LARGE(Scores!$P$4:$P$9,A10)</f>
        <v>#NUM!</v>
      </c>
    </row>
    <row r="11" spans="1:10" x14ac:dyDescent="0.25">
      <c r="A11" s="3">
        <v>8</v>
      </c>
      <c r="B11" s="4" t="str">
        <f t="shared" ca="1" si="0"/>
        <v>8</v>
      </c>
      <c r="C11" s="3" t="str">
        <f ca="1">INDEX(Scores!A:H,MATCH(E11,Scores!G:G,0),2)</f>
        <v>Steve</v>
      </c>
      <c r="D11" s="4">
        <f ca="1">INDEX(Scores!A:H,MATCH(E11,Scores!G:G,0),4)</f>
        <v>22</v>
      </c>
      <c r="E11" s="3">
        <f ca="1">LARGE(Scores!$G$4:$G$17,A11)</f>
        <v>21.997098999999999</v>
      </c>
      <c r="J11" s="3" t="e">
        <f ca="1">LARGE(Scores!$P$4:$P$9,A11)</f>
        <v>#NUM!</v>
      </c>
    </row>
    <row r="12" spans="1:10" x14ac:dyDescent="0.25">
      <c r="A12" s="3">
        <v>9</v>
      </c>
      <c r="B12" s="4" t="str">
        <f ca="1">IF(D12=D11,B11,A12&amp;IF(AND(D12=D13,D13&lt;&gt;D11,NOT(ISBLANK(D13))),"=",""))</f>
        <v>9</v>
      </c>
      <c r="C12" s="3" t="str">
        <f ca="1">INDEX(Scores!A:H,MATCH(E12,Scores!G:G,0),2)</f>
        <v>Paddy</v>
      </c>
      <c r="D12" s="4">
        <f ca="1">INDEX(Scores!A:H,MATCH(E12,Scores!G:G,0),4)</f>
        <v>14</v>
      </c>
      <c r="E12" s="3">
        <f ca="1">LARGE(Scores!$G$4:$G$17,A12)</f>
        <v>13.992095000000001</v>
      </c>
    </row>
    <row r="13" spans="1:10" x14ac:dyDescent="0.25">
      <c r="A13" s="3">
        <v>10</v>
      </c>
      <c r="E13" s="3" t="e">
        <f ca="1">LARGE(Scores!$G$4:$G$17,A13)</f>
        <v>#NUM!</v>
      </c>
    </row>
    <row r="14" spans="1:10" x14ac:dyDescent="0.25">
      <c r="A14" s="3">
        <v>11</v>
      </c>
      <c r="E14" s="3" t="e">
        <f ca="1">LARGE(Scores!$G$4:$G$17,A14)</f>
        <v>#NUM!</v>
      </c>
    </row>
    <row r="15" spans="1:10" x14ac:dyDescent="0.25">
      <c r="A15" s="3">
        <v>12</v>
      </c>
      <c r="E15" s="3" t="e">
        <f ca="1">LARGE(Scores!$G$4:$G$17,A15)</f>
        <v>#NUM!</v>
      </c>
    </row>
    <row r="16" spans="1:10" x14ac:dyDescent="0.25">
      <c r="A16" s="3">
        <v>13</v>
      </c>
      <c r="E16" s="3" t="e">
        <f ca="1">LARGE(Scores!$G$4:$G$17,A16)</f>
        <v>#NUM!</v>
      </c>
    </row>
    <row r="17" spans="1:5" x14ac:dyDescent="0.25">
      <c r="A17" s="3">
        <v>14</v>
      </c>
      <c r="E17" s="3" t="e">
        <f ca="1">LARGE(Scores!$G$4:$G$17,A17)</f>
        <v>#NUM!</v>
      </c>
    </row>
    <row r="18" spans="1:5" x14ac:dyDescent="0.25">
      <c r="A18" s="3">
        <v>15</v>
      </c>
      <c r="E18" s="3" t="e">
        <f ca="1">LARGE(Scores!$G$4:$G$17,A18)</f>
        <v>#NUM!</v>
      </c>
    </row>
    <row r="19" spans="1:5" x14ac:dyDescent="0.25">
      <c r="A19" s="3">
        <v>16</v>
      </c>
      <c r="E19" s="3" t="e">
        <f ca="1">LARGE(Scores!$G$4:$G$17,A19)</f>
        <v>#NUM!</v>
      </c>
    </row>
  </sheetData>
  <mergeCells count="2">
    <mergeCell ref="B1:E1"/>
    <mergeCell ref="G1:J1"/>
  </mergeCells>
  <pageMargins left="0.7" right="0.7" top="0.75" bottom="0.75" header="0.3" footer="0.3"/>
  <pageSetup paperSize="9" orientation="portrait" horizontalDpi="4294967293" verticalDpi="90" r:id="rId1"/>
  <headerFooter>
    <oddHeader>&amp;C&amp;"Calibri"&amp;10&amp;K000000OFFICIAL&amp;1#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theme="0" tint="-4.9989318521683403E-2"/>
  </sheetPr>
  <dimension ref="A1:Q19"/>
  <sheetViews>
    <sheetView zoomScale="80" zoomScaleNormal="80" workbookViewId="0">
      <pane ySplit="3" topLeftCell="A4" activePane="bottomLeft" state="frozen"/>
      <selection activeCell="N5" sqref="N5"/>
      <selection pane="bottomLeft" activeCell="K4" sqref="K4:M8"/>
    </sheetView>
  </sheetViews>
  <sheetFormatPr defaultColWidth="9.140625" defaultRowHeight="15" x14ac:dyDescent="0.25"/>
  <cols>
    <col min="1" max="1" width="9.140625" style="3"/>
    <col min="2" max="2" width="13.7109375" style="3" bestFit="1" customWidth="1"/>
    <col min="3" max="4" width="12" style="3" bestFit="1" customWidth="1"/>
    <col min="5" max="5" width="9.140625" style="4"/>
    <col min="6" max="8" width="10.28515625" style="4" customWidth="1"/>
    <col min="9" max="10" width="9.140625" style="3"/>
    <col min="11" max="11" width="24.85546875" style="3" bestFit="1" customWidth="1"/>
    <col min="12" max="13" width="12" style="3" bestFit="1" customWidth="1"/>
    <col min="14" max="14" width="9.140625" style="4"/>
    <col min="15" max="17" width="10.28515625" style="4" customWidth="1"/>
    <col min="18" max="16384" width="9.140625" style="3"/>
  </cols>
  <sheetData>
    <row r="1" spans="1:17" ht="15" customHeight="1" x14ac:dyDescent="0.25">
      <c r="A1" s="122" t="s">
        <v>31</v>
      </c>
      <c r="B1" s="122"/>
      <c r="C1" s="122"/>
      <c r="D1" s="122"/>
      <c r="E1" s="122"/>
      <c r="F1" s="122"/>
      <c r="G1" s="122"/>
      <c r="H1" s="122"/>
      <c r="J1" s="122" t="s">
        <v>34</v>
      </c>
      <c r="K1" s="122"/>
      <c r="L1" s="122"/>
      <c r="M1" s="122"/>
      <c r="N1" s="122"/>
      <c r="O1" s="122"/>
      <c r="P1" s="122"/>
      <c r="Q1" s="122"/>
    </row>
    <row r="3" spans="1:17" x14ac:dyDescent="0.25">
      <c r="A3" s="30" t="s">
        <v>11</v>
      </c>
      <c r="B3" s="30" t="s">
        <v>20</v>
      </c>
      <c r="C3" s="30" t="s">
        <v>21</v>
      </c>
      <c r="D3" s="30" t="s">
        <v>22</v>
      </c>
      <c r="E3" s="30" t="s">
        <v>2</v>
      </c>
      <c r="F3" s="30" t="s">
        <v>36</v>
      </c>
      <c r="G3" s="30" t="s">
        <v>37</v>
      </c>
      <c r="H3" s="30" t="s">
        <v>38</v>
      </c>
      <c r="J3" s="30" t="s">
        <v>32</v>
      </c>
      <c r="K3" s="30" t="s">
        <v>18</v>
      </c>
      <c r="L3" s="30" t="s">
        <v>21</v>
      </c>
      <c r="M3" s="30" t="s">
        <v>22</v>
      </c>
      <c r="N3" s="30" t="s">
        <v>2</v>
      </c>
      <c r="O3" s="30" t="s">
        <v>36</v>
      </c>
      <c r="P3" s="30" t="s">
        <v>37</v>
      </c>
      <c r="Q3" s="30" t="s">
        <v>38</v>
      </c>
    </row>
    <row r="4" spans="1:17" x14ac:dyDescent="0.25">
      <c r="A4" s="4">
        <f ca="1">IF(ISBLANK(B4),"",IFERROR(A3+1,1))</f>
        <v>1</v>
      </c>
      <c r="B4" s="3" t="str">
        <f ca="1">Steve!$B$2</f>
        <v>Steve</v>
      </c>
      <c r="C4" s="4">
        <f ca="1">INDIRECT("'"&amp;$B4&amp;"'!G29")</f>
        <v>34</v>
      </c>
      <c r="D4" s="4">
        <f ca="1">INDIRECT("'"&amp;$B4&amp;"'!Q29")</f>
        <v>22</v>
      </c>
      <c r="E4" s="4">
        <f ca="1">D4+C4</f>
        <v>56</v>
      </c>
      <c r="F4" s="4">
        <f ca="1">IFERROR(C4+(INDIRECT("'"&amp;$B4&amp;"'!H29")/1000)+((100-A4)/1000000),"")</f>
        <v>34.033099</v>
      </c>
      <c r="G4" s="4">
        <f ca="1">IFERROR(D4+(INDIRECT("'"&amp;$B4&amp;"'!R29")/1000)+((100-A4)/1000000),"")</f>
        <v>21.997098999999999</v>
      </c>
      <c r="H4" s="4">
        <f ca="1">IFERROR(F4+G4-((100-A4)/1000000),"")</f>
        <v>56.030099</v>
      </c>
      <c r="J4" s="4">
        <f ca="1">IF(ISBLANK(K4),"",IFERROR(J3+1,1))</f>
        <v>1</v>
      </c>
      <c r="K4" s="3" t="str">
        <f ca="1">'New Eltham Nadgers'!$B$2</f>
        <v>New Eltham Nadgers</v>
      </c>
      <c r="L4" s="4">
        <f ca="1">INDIRECT("'"&amp;SUBSTITUTE(K4,"'","''")&amp;"'!G29")</f>
        <v>40</v>
      </c>
      <c r="M4" s="4">
        <f ca="1">INDIRECT("'"&amp;SUBSTITUTE(K4,"'","''")&amp;"'!Q29")</f>
        <v>35</v>
      </c>
      <c r="N4" s="4">
        <f ca="1">M4+L4</f>
        <v>75</v>
      </c>
      <c r="O4" s="4">
        <f ca="1">IFERROR(L4+((100-J4)/1000000)+(INDIRECT("'"&amp;SUBSTITUTE(K4,"'","''")&amp;"'!H29")/1000),"")</f>
        <v>40.000098999999999</v>
      </c>
      <c r="P4" s="4">
        <f ca="1">IFERROR(M4+((100-J4)/1000000)+(INDIRECT("'"&amp;SUBSTITUTE(K4,"'","''")&amp;"'!R29")/1000),"")</f>
        <v>35.000098999999999</v>
      </c>
      <c r="Q4" s="4">
        <f ca="1">IFERROR(O4+P4+((100-J4)/1000000),"")</f>
        <v>75.000297000000003</v>
      </c>
    </row>
    <row r="5" spans="1:17" x14ac:dyDescent="0.25">
      <c r="A5" s="4">
        <f ca="1">IF(ISBLANK(B5),"",IFERROR(A4+1,1))</f>
        <v>2</v>
      </c>
      <c r="B5" s="3" t="str">
        <f ca="1">'Rich B'!$B$2</f>
        <v>Rich B</v>
      </c>
      <c r="C5" s="4">
        <f ca="1">INDIRECT("'"&amp;$B5&amp;"'!G29")</f>
        <v>29</v>
      </c>
      <c r="D5" s="4">
        <f ca="1">INDIRECT("'"&amp;$B5&amp;"'!Q29")</f>
        <v>24</v>
      </c>
      <c r="E5" s="4">
        <f t="shared" ref="E5:E11" ca="1" si="0">D5+C5</f>
        <v>53</v>
      </c>
      <c r="F5" s="98">
        <f t="shared" ref="F5:F12" ca="1" si="1">IFERROR(C5+(INDIRECT("'"&amp;$B5&amp;"'!H29")/1000)+((100-A5)/1000000),"")</f>
        <v>29.026098000000001</v>
      </c>
      <c r="G5" s="98">
        <f t="shared" ref="G5:G12" ca="1" si="2">IFERROR(D5+(INDIRECT("'"&amp;$B5&amp;"'!R29")/1000)+((100-A5)/1000000),"")</f>
        <v>24.003098000000001</v>
      </c>
      <c r="H5" s="98">
        <f t="shared" ref="H5:H12" ca="1" si="3">IFERROR(F5+G5-((100-A5)/1000000),"")</f>
        <v>53.029097999999998</v>
      </c>
      <c r="J5" s="70">
        <f ca="1">IF(ISBLANK(K5),"",IFERROR(J4+1,1))</f>
        <v>2</v>
      </c>
      <c r="K5" s="3" t="str">
        <f ca="1">'The Green Jackets'!$B$2</f>
        <v>The Green Jackets</v>
      </c>
      <c r="L5" s="32">
        <f ca="1">INDIRECT("'"&amp;SUBSTITUTE(K5,"'","''")&amp;"'!G29")</f>
        <v>39</v>
      </c>
      <c r="M5" s="32">
        <f ca="1">INDIRECT("'"&amp;SUBSTITUTE(K5,"'","''")&amp;"'!Q29")</f>
        <v>47</v>
      </c>
      <c r="N5" s="32">
        <f ca="1">M5+L5</f>
        <v>86</v>
      </c>
      <c r="O5" s="98">
        <f t="shared" ref="O5:O8" ca="1" si="4">IFERROR(L5+((100-J5)/1000000)+(INDIRECT("'"&amp;SUBSTITUTE(K5,"'","''")&amp;"'!H29")/1000),"")</f>
        <v>39.000098000000001</v>
      </c>
      <c r="P5" s="98">
        <f t="shared" ref="P5:P8" ca="1" si="5">IFERROR(M5+((100-J5)/1000000)+(INDIRECT("'"&amp;SUBSTITUTE(K5,"'","''")&amp;"'!R29")/1000),"")</f>
        <v>47.000098000000001</v>
      </c>
      <c r="Q5" s="98">
        <f t="shared" ref="Q5:Q8" ca="1" si="6">IFERROR(O5+P5+((100-J5)/1000000),"")</f>
        <v>86.000293999999997</v>
      </c>
    </row>
    <row r="6" spans="1:17" x14ac:dyDescent="0.25">
      <c r="A6" s="4">
        <f ca="1">IF(ISBLANK(B6),"",IFERROR(A5+1,1))</f>
        <v>3</v>
      </c>
      <c r="B6" s="3" t="str">
        <f ca="1">Neil!$B$2</f>
        <v>Neil</v>
      </c>
      <c r="C6" s="4">
        <f t="shared" ref="C6:C12" ca="1" si="7">INDIRECT("'"&amp;$B6&amp;"'!G29")</f>
        <v>18</v>
      </c>
      <c r="D6" s="4">
        <f t="shared" ref="D6:D12" ca="1" si="8">INDIRECT("'"&amp;$B6&amp;"'!Q29")</f>
        <v>30</v>
      </c>
      <c r="E6" s="4">
        <f t="shared" ca="1" si="0"/>
        <v>48</v>
      </c>
      <c r="F6" s="98">
        <f t="shared" ca="1" si="1"/>
        <v>18.014097</v>
      </c>
      <c r="G6" s="98">
        <f t="shared" ca="1" si="2"/>
        <v>30.019096999999999</v>
      </c>
      <c r="H6" s="98">
        <f t="shared" ca="1" si="3"/>
        <v>48.033096999999998</v>
      </c>
      <c r="J6" s="70">
        <f ca="1">IF(ISBLANK(K6),"",IFERROR(J5+1,1))</f>
        <v>3</v>
      </c>
      <c r="K6" s="3" t="str">
        <f ca="1">PaddyJoel!$B$2</f>
        <v>PaddyJoel</v>
      </c>
      <c r="L6" s="32">
        <f ca="1">INDIRECT("'"&amp;SUBSTITUTE(K6,"'","''")&amp;"'!G29")</f>
        <v>28</v>
      </c>
      <c r="M6" s="32">
        <f ca="1">INDIRECT("'"&amp;SUBSTITUTE(K6,"'","''")&amp;"'!Q29")</f>
        <v>28</v>
      </c>
      <c r="N6" s="32">
        <f ca="1">M6+L6</f>
        <v>56</v>
      </c>
      <c r="O6" s="98">
        <f t="shared" ca="1" si="4"/>
        <v>28.000097</v>
      </c>
      <c r="P6" s="98">
        <f t="shared" ca="1" si="5"/>
        <v>28.000097</v>
      </c>
      <c r="Q6" s="98">
        <f t="shared" ca="1" si="6"/>
        <v>56.000290999999997</v>
      </c>
    </row>
    <row r="7" spans="1:17" x14ac:dyDescent="0.25">
      <c r="A7" s="4">
        <f ca="1">IF(ISBLANK(B7),"",IFERROR(A6+1,1))</f>
        <v>4</v>
      </c>
      <c r="B7" s="3" t="str">
        <f ca="1">Jeff!$B$2</f>
        <v>Jeff</v>
      </c>
      <c r="C7" s="4">
        <f t="shared" ca="1" si="7"/>
        <v>20</v>
      </c>
      <c r="D7" s="4">
        <f t="shared" ca="1" si="8"/>
        <v>28</v>
      </c>
      <c r="E7" s="4">
        <f t="shared" ca="1" si="0"/>
        <v>48</v>
      </c>
      <c r="F7" s="98">
        <f t="shared" ca="1" si="1"/>
        <v>20.007096000000001</v>
      </c>
      <c r="G7" s="98">
        <f t="shared" ca="1" si="2"/>
        <v>28.024096</v>
      </c>
      <c r="H7" s="98">
        <f t="shared" ca="1" si="3"/>
        <v>48.031096000000005</v>
      </c>
      <c r="J7" s="70">
        <f ca="1">IF(ISBLANK(K7),"",IFERROR(J6+1,1))</f>
        <v>4</v>
      </c>
      <c r="K7" s="3" t="str">
        <f ca="1">'The Dulverton Dickheads'!$B$2</f>
        <v>The Dulverton Dickheads</v>
      </c>
      <c r="L7" s="32">
        <f ca="1">INDIRECT("'"&amp;SUBSTITUTE(K7,"'","''")&amp;"'!G29")</f>
        <v>36</v>
      </c>
      <c r="M7" s="32">
        <f ca="1">INDIRECT("'"&amp;SUBSTITUTE(K7,"'","''")&amp;"'!Q29")</f>
        <v>37</v>
      </c>
      <c r="N7" s="32">
        <f ca="1">M7+L7</f>
        <v>73</v>
      </c>
      <c r="O7" s="98">
        <f t="shared" ca="1" si="4"/>
        <v>36.000095999999999</v>
      </c>
      <c r="P7" s="98">
        <f t="shared" ca="1" si="5"/>
        <v>37.000095999999999</v>
      </c>
      <c r="Q7" s="98">
        <f t="shared" ca="1" si="6"/>
        <v>73.000287999999998</v>
      </c>
    </row>
    <row r="8" spans="1:17" x14ac:dyDescent="0.25">
      <c r="A8" s="4">
        <f ca="1">IF(ISBLANK(B8),"",IFERROR(A7+1,1))</f>
        <v>5</v>
      </c>
      <c r="B8" s="3" t="str">
        <f ca="1">Paddy!$B$2</f>
        <v>Paddy</v>
      </c>
      <c r="C8" s="4">
        <f t="shared" ca="1" si="7"/>
        <v>15</v>
      </c>
      <c r="D8" s="4">
        <f t="shared" ca="1" si="8"/>
        <v>14</v>
      </c>
      <c r="E8" s="4">
        <f t="shared" ca="1" si="0"/>
        <v>29</v>
      </c>
      <c r="F8" s="98">
        <f t="shared" ca="1" si="1"/>
        <v>15.006095</v>
      </c>
      <c r="G8" s="98">
        <f t="shared" ca="1" si="2"/>
        <v>13.992095000000001</v>
      </c>
      <c r="H8" s="98">
        <f t="shared" ca="1" si="3"/>
        <v>28.998094999999999</v>
      </c>
      <c r="J8" s="70">
        <f ca="1">IF(ISBLANK(K8),"",IFERROR(J7+1,1))</f>
        <v>5</v>
      </c>
      <c r="K8" s="3" t="str">
        <f ca="1">'Pauland.....'!$B$2</f>
        <v>Pauland.....</v>
      </c>
      <c r="L8" s="32">
        <f ca="1">INDIRECT("'"&amp;SUBSTITUTE(K8,"'","''")&amp;"'!G29")</f>
        <v>39</v>
      </c>
      <c r="M8" s="32">
        <f ca="1">INDIRECT("'"&amp;SUBSTITUTE(K8,"'","''")&amp;"'!Q29")</f>
        <v>28</v>
      </c>
      <c r="N8" s="32">
        <f ca="1">M8+L8</f>
        <v>67</v>
      </c>
      <c r="O8" s="98">
        <f t="shared" ca="1" si="4"/>
        <v>39.000095000000002</v>
      </c>
      <c r="P8" s="98">
        <f t="shared" ca="1" si="5"/>
        <v>28.000095000000002</v>
      </c>
      <c r="Q8" s="98">
        <f t="shared" ca="1" si="6"/>
        <v>67.000285000000005</v>
      </c>
    </row>
    <row r="9" spans="1:17" x14ac:dyDescent="0.25">
      <c r="A9" s="4">
        <f ca="1">IF(ISBLANK(#REF!),"",IFERROR(A8+1,1))</f>
        <v>6</v>
      </c>
      <c r="B9" s="3" t="str">
        <f ca="1">Tom!$B$2</f>
        <v>Tom</v>
      </c>
      <c r="C9" s="4">
        <f t="shared" ca="1" si="7"/>
        <v>19</v>
      </c>
      <c r="D9" s="4">
        <f t="shared" ca="1" si="8"/>
        <v>37</v>
      </c>
      <c r="E9" s="4">
        <f t="shared" ca="1" si="0"/>
        <v>56</v>
      </c>
      <c r="F9" s="98">
        <f t="shared" ca="1" si="1"/>
        <v>19.011094</v>
      </c>
      <c r="G9" s="98">
        <f t="shared" ca="1" si="2"/>
        <v>37.033093999999998</v>
      </c>
      <c r="H9" s="98">
        <f t="shared" ca="1" si="3"/>
        <v>56.044094000000001</v>
      </c>
      <c r="J9" s="4"/>
      <c r="L9" s="4"/>
      <c r="M9" s="4"/>
      <c r="O9" s="32" t="str">
        <f ca="1">IFERROR(#REF!+((100-J11)/1000000)+(INDIRECT("'"&amp;SUBSTITUTE(#REF!,"'","''")&amp;"'!H29")/1000),"")</f>
        <v/>
      </c>
      <c r="P9" s="32" t="str">
        <f ca="1">IFERROR(#REF!+((100-J11)/1000000)+(INDIRECT("'"&amp;SUBSTITUTE(#REF!,"'","''")&amp;"'!R29")/1000),"")</f>
        <v/>
      </c>
      <c r="Q9" s="32" t="str">
        <f ca="1">IFERROR(O9+P9+((100-J11)/1000000),"")</f>
        <v/>
      </c>
    </row>
    <row r="10" spans="1:17" x14ac:dyDescent="0.25">
      <c r="A10" s="4">
        <f ca="1">IF(ISBLANK(B9),"",IFERROR(A9+1,1))</f>
        <v>7</v>
      </c>
      <c r="B10" s="3" t="str">
        <f ca="1">Paul!$B$2</f>
        <v>Paul</v>
      </c>
      <c r="C10" s="4">
        <f t="shared" ca="1" si="7"/>
        <v>29</v>
      </c>
      <c r="D10" s="4">
        <f t="shared" ca="1" si="8"/>
        <v>24</v>
      </c>
      <c r="E10" s="4">
        <f t="shared" ca="1" si="0"/>
        <v>53</v>
      </c>
      <c r="F10" s="98">
        <f t="shared" ca="1" si="1"/>
        <v>29.024093000000001</v>
      </c>
      <c r="G10" s="98">
        <f t="shared" ca="1" si="2"/>
        <v>24.023092999999999</v>
      </c>
      <c r="H10" s="98">
        <f t="shared" ca="1" si="3"/>
        <v>53.047092999999997</v>
      </c>
      <c r="J10" s="4"/>
      <c r="L10" s="4"/>
      <c r="M10" s="4"/>
    </row>
    <row r="11" spans="1:17" x14ac:dyDescent="0.25">
      <c r="A11" s="4">
        <f ca="1">IF(ISBLANK(#REF!),"",IFERROR(A10+1,1))</f>
        <v>8</v>
      </c>
      <c r="B11" s="3" t="str">
        <f ca="1">Dermot!$B$2</f>
        <v>Dermot</v>
      </c>
      <c r="C11" s="4">
        <f t="shared" ca="1" si="7"/>
        <v>33</v>
      </c>
      <c r="D11" s="4">
        <f t="shared" ca="1" si="8"/>
        <v>31</v>
      </c>
      <c r="E11" s="4">
        <f t="shared" ca="1" si="0"/>
        <v>64</v>
      </c>
      <c r="F11" s="98">
        <f t="shared" ca="1" si="1"/>
        <v>33.032091999999999</v>
      </c>
      <c r="G11" s="98">
        <f t="shared" ca="1" si="2"/>
        <v>31.030092</v>
      </c>
      <c r="H11" s="98">
        <f t="shared" ca="1" si="3"/>
        <v>64.062092000000007</v>
      </c>
      <c r="J11" s="4"/>
      <c r="L11" s="4"/>
      <c r="M11" s="4"/>
    </row>
    <row r="12" spans="1:17" x14ac:dyDescent="0.25">
      <c r="A12" s="4">
        <f ca="1">IF(ISBLANK(B10),"",IFERROR(A11+1,1))</f>
        <v>9</v>
      </c>
      <c r="B12" s="3" t="str">
        <f ca="1">Joel!B2</f>
        <v>Joel</v>
      </c>
      <c r="C12" s="70">
        <f t="shared" ca="1" si="7"/>
        <v>24</v>
      </c>
      <c r="D12" s="70">
        <f t="shared" ca="1" si="8"/>
        <v>23</v>
      </c>
      <c r="E12" s="70">
        <f ca="1">D12+C12</f>
        <v>47</v>
      </c>
      <c r="F12" s="98">
        <f t="shared" ca="1" si="1"/>
        <v>24.010091000000003</v>
      </c>
      <c r="G12" s="98">
        <f t="shared" ca="1" si="2"/>
        <v>23.003091000000001</v>
      </c>
      <c r="H12" s="98">
        <f t="shared" ca="1" si="3"/>
        <v>47.013091000000003</v>
      </c>
      <c r="L12" s="4"/>
      <c r="M12" s="4"/>
    </row>
    <row r="13" spans="1:17" x14ac:dyDescent="0.25">
      <c r="A13" s="4"/>
      <c r="C13" s="4"/>
      <c r="D13" s="4"/>
      <c r="F13" s="4" t="str">
        <f t="shared" ref="F13:F17" ca="1" si="9">IFERROR(C13+(INDIRECT("'"&amp;$B13&amp;"'!H29")/1000)+((100-A15)/1000000),"")</f>
        <v/>
      </c>
      <c r="G13" s="32" t="str">
        <f t="shared" ref="G13:G17" ca="1" si="10">IFERROR(D13+(INDIRECT("'"&amp;$B13&amp;"'!R29")/1000)+((100-A15)/1000000),"")</f>
        <v/>
      </c>
      <c r="H13" s="4" t="str">
        <f t="shared" ref="H13:H17" ca="1" si="11">IFERROR(F13+G13-((100-A15)/1000000),"")</f>
        <v/>
      </c>
      <c r="L13" s="4"/>
      <c r="M13" s="4"/>
    </row>
    <row r="14" spans="1:17" x14ac:dyDescent="0.25">
      <c r="A14" s="4"/>
      <c r="C14" s="4"/>
      <c r="D14" s="4"/>
      <c r="F14" s="4" t="str">
        <f t="shared" ca="1" si="9"/>
        <v/>
      </c>
      <c r="G14" s="32" t="str">
        <f t="shared" ca="1" si="10"/>
        <v/>
      </c>
      <c r="H14" s="4" t="str">
        <f t="shared" ca="1" si="11"/>
        <v/>
      </c>
      <c r="L14" s="4"/>
      <c r="M14" s="4"/>
    </row>
    <row r="15" spans="1:17" x14ac:dyDescent="0.25">
      <c r="A15" s="4"/>
      <c r="C15" s="4"/>
      <c r="D15" s="4"/>
      <c r="F15" s="4" t="str">
        <f t="shared" ca="1" si="9"/>
        <v/>
      </c>
      <c r="G15" s="32" t="str">
        <f t="shared" ca="1" si="10"/>
        <v/>
      </c>
      <c r="H15" s="4" t="str">
        <f t="shared" ca="1" si="11"/>
        <v/>
      </c>
      <c r="L15" s="4"/>
      <c r="M15" s="4"/>
    </row>
    <row r="16" spans="1:17" x14ac:dyDescent="0.25">
      <c r="A16" s="4"/>
      <c r="C16" s="4"/>
      <c r="D16" s="4"/>
      <c r="F16" s="4" t="str">
        <f t="shared" ca="1" si="9"/>
        <v/>
      </c>
      <c r="G16" s="32" t="str">
        <f t="shared" ca="1" si="10"/>
        <v/>
      </c>
      <c r="H16" s="4" t="str">
        <f t="shared" ca="1" si="11"/>
        <v/>
      </c>
      <c r="L16" s="4"/>
      <c r="M16" s="4"/>
    </row>
    <row r="17" spans="1:8" x14ac:dyDescent="0.25">
      <c r="A17" s="4"/>
      <c r="C17" s="4"/>
      <c r="D17" s="4"/>
      <c r="F17" s="4" t="str">
        <f t="shared" ca="1" si="9"/>
        <v/>
      </c>
      <c r="G17" s="32" t="str">
        <f t="shared" ca="1" si="10"/>
        <v/>
      </c>
      <c r="H17" s="4" t="str">
        <f t="shared" ca="1" si="11"/>
        <v/>
      </c>
    </row>
    <row r="18" spans="1:8" x14ac:dyDescent="0.25">
      <c r="A18" s="4"/>
    </row>
    <row r="19" spans="1:8" x14ac:dyDescent="0.25">
      <c r="A19" s="4"/>
    </row>
  </sheetData>
  <mergeCells count="2">
    <mergeCell ref="J1:Q1"/>
    <mergeCell ref="A1:H1"/>
  </mergeCells>
  <pageMargins left="0.7" right="0.7" top="0.75" bottom="0.75" header="0.3" footer="0.3"/>
  <pageSetup paperSize="9" orientation="portrait" horizontalDpi="90" verticalDpi="90" r:id="rId1"/>
  <headerFooter>
    <oddHeader>&amp;C&amp;"Calibri"&amp;10&amp;K000000OFFICIAL&amp;1#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ED0AB0-111D-4BF4-B2D6-55D90A6FA810}">
  <sheetPr codeName="Sheet1">
    <tabColor theme="7" tint="0.59999389629810485"/>
  </sheetPr>
  <dimension ref="A1:R22"/>
  <sheetViews>
    <sheetView topLeftCell="B1" zoomScale="90" zoomScaleNormal="90" workbookViewId="0">
      <selection activeCell="O15" sqref="O15:O16"/>
    </sheetView>
  </sheetViews>
  <sheetFormatPr defaultRowHeight="15" x14ac:dyDescent="0.25"/>
  <cols>
    <col min="1" max="1" width="4" style="106" hidden="1" customWidth="1"/>
    <col min="2" max="2" width="10.42578125" style="105" customWidth="1"/>
    <col min="3" max="3" width="15.140625" style="105" bestFit="1" customWidth="1"/>
    <col min="4" max="4" width="9.140625" style="105"/>
    <col min="5" max="5" width="10.85546875" customWidth="1"/>
    <col min="6" max="6" width="17.42578125" customWidth="1"/>
    <col min="7" max="7" width="18.28515625" bestFit="1" customWidth="1"/>
    <col min="8" max="8" width="10.85546875" bestFit="1" customWidth="1"/>
    <col min="9" max="9" width="10.85546875" customWidth="1"/>
    <col min="11" max="11" width="0" hidden="1" customWidth="1"/>
    <col min="16" max="16" width="16" customWidth="1"/>
  </cols>
  <sheetData>
    <row r="1" spans="1:18" x14ac:dyDescent="0.25">
      <c r="A1" s="122" t="s">
        <v>151</v>
      </c>
      <c r="B1" s="122"/>
      <c r="C1" s="122"/>
      <c r="D1" s="122"/>
      <c r="E1" s="122"/>
      <c r="F1" s="122"/>
      <c r="G1" s="122"/>
      <c r="H1" s="122"/>
      <c r="I1" s="122"/>
      <c r="K1" s="122" t="s">
        <v>152</v>
      </c>
      <c r="L1" s="122"/>
      <c r="M1" s="122"/>
      <c r="N1" s="122"/>
      <c r="O1" s="122"/>
      <c r="P1" s="122"/>
      <c r="Q1" s="122"/>
      <c r="R1" s="122"/>
    </row>
    <row r="2" spans="1:18" x14ac:dyDescent="0.25">
      <c r="K2" s="106"/>
      <c r="L2" s="105"/>
      <c r="M2" s="105"/>
      <c r="N2" s="105"/>
    </row>
    <row r="3" spans="1:18" s="121" customFormat="1" ht="30" customHeight="1" x14ac:dyDescent="0.25">
      <c r="A3" s="120" t="s">
        <v>39</v>
      </c>
      <c r="B3" s="117" t="s">
        <v>150</v>
      </c>
      <c r="C3" s="117" t="s">
        <v>140</v>
      </c>
      <c r="D3" s="117" t="s">
        <v>4</v>
      </c>
      <c r="E3" s="117" t="s">
        <v>149</v>
      </c>
      <c r="F3" s="117" t="s">
        <v>148</v>
      </c>
      <c r="G3" s="117" t="s">
        <v>141</v>
      </c>
      <c r="H3" s="117" t="s">
        <v>142</v>
      </c>
      <c r="I3" s="117" t="s">
        <v>147</v>
      </c>
      <c r="K3" s="120" t="s">
        <v>39</v>
      </c>
      <c r="L3" s="117" t="s">
        <v>150</v>
      </c>
      <c r="M3" s="117" t="s">
        <v>140</v>
      </c>
      <c r="N3" s="117" t="s">
        <v>4</v>
      </c>
      <c r="O3" s="117" t="s">
        <v>149</v>
      </c>
      <c r="P3" s="117" t="s">
        <v>154</v>
      </c>
      <c r="Q3" s="117" t="s">
        <v>142</v>
      </c>
      <c r="R3" s="117" t="s">
        <v>147</v>
      </c>
    </row>
    <row r="4" spans="1:18" x14ac:dyDescent="0.25">
      <c r="A4" s="106">
        <v>1</v>
      </c>
      <c r="B4" s="105">
        <f>A4</f>
        <v>1</v>
      </c>
      <c r="C4" s="118">
        <f>INDEX('Averages (Net)'!$B$4:$K$22,MATCH($A4,'Averages (Net)'!$I$4:$I$22,0),1)</f>
        <v>16</v>
      </c>
      <c r="D4" s="119">
        <f>INDEX('Averages (Net)'!$B$4:$K$22,MATCH($A4,'Averages (Net)'!$I$4:$I$22,0),2)</f>
        <v>4</v>
      </c>
      <c r="E4" s="119">
        <f>INDEX('Averages (Net)'!$B$4:$K$22,MATCH($A4,'Averages (Net)'!$I$4:$I$22,0),7)</f>
        <v>1</v>
      </c>
      <c r="F4" s="115">
        <f>INDEX('Averages (Net)'!$B$4:$K$22,MATCH($A4,'Averages (Net)'!$I$4:$I$22,0),5)</f>
        <v>3.000000000000004</v>
      </c>
      <c r="G4" s="115">
        <f>INDEX('Averages (Net)'!$B$4:$K$22,MATCH($A4,'Averages (Net)'!$I$4:$I$22,0),6)</f>
        <v>0.72222222222222221</v>
      </c>
      <c r="H4" s="114">
        <f>INDEX('Averages (Net)'!$B$4:$J$22,MATCH($A4,'Averages (Net)'!$I$4:$I$22,0),9)</f>
        <v>1</v>
      </c>
      <c r="I4" s="114">
        <f>INDEX('Averages (Net)'!$B$4:$K$22,MATCH($A4,'Averages (Net)'!$I$4:$I$22,0),10)</f>
        <v>0</v>
      </c>
      <c r="K4" s="106">
        <v>1</v>
      </c>
      <c r="L4" s="105">
        <f t="shared" ref="L4:L21" si="0">K4</f>
        <v>1</v>
      </c>
      <c r="M4" s="118">
        <f>INDEX('Averages (Gross)'!$B$4:$J$22,MATCH($A4,'Averages (Gross)'!$H$4:$H$22,0),1)</f>
        <v>16</v>
      </c>
      <c r="N4" s="119">
        <f>INDEX('Averages (Gross)'!$B$4:$J$22,MATCH($A4,'Averages (Gross)'!$H$4:$H$22,0),2)</f>
        <v>4</v>
      </c>
      <c r="O4" s="119">
        <f>INDEX('Averages (Gross)'!$B$4:$J$22,MATCH($A4,'Averages (Gross)'!$H$4:$H$22,0),6)</f>
        <v>1</v>
      </c>
      <c r="P4" s="115">
        <f>INDEX('Averages (Gross)'!$B$4:$J$22,MATCH($A4,'Averages (Gross)'!$H$4:$H$22,0),5)</f>
        <v>4.2222222222222259</v>
      </c>
      <c r="Q4" s="114">
        <f>INDEX('Averages (Gross)'!$B$4:$J$22,MATCH($A4,'Averages (Gross)'!$H$4:$H$22,0),8)</f>
        <v>1</v>
      </c>
      <c r="R4" s="114">
        <f>INDEX('Averages (Gross)'!$B$4:$J$22,MATCH($A4,'Averages (Gross)'!$H$4:$H$22,0),9)</f>
        <v>0</v>
      </c>
    </row>
    <row r="5" spans="1:18" x14ac:dyDescent="0.25">
      <c r="A5" s="106">
        <v>2</v>
      </c>
      <c r="B5" s="105">
        <f t="shared" ref="B5:B21" si="1">A5</f>
        <v>2</v>
      </c>
      <c r="C5" s="118">
        <f>INDEX('Averages (Net)'!$B$4:$J$22,MATCH($A5,'Averages (Net)'!$I$4:$I$22,0),1)</f>
        <v>17</v>
      </c>
      <c r="D5" s="119">
        <f>INDEX('Averages (Net)'!$B$4:$J$22,MATCH($A5,'Averages (Net)'!$I$4:$I$22,0),2)</f>
        <v>5</v>
      </c>
      <c r="E5" s="119">
        <f>INDEX('Averages (Net)'!$B$4:$J$22,MATCH($A5,'Averages (Net)'!$I$4:$I$22,0),7)</f>
        <v>9</v>
      </c>
      <c r="F5" s="115">
        <f>INDEX('Averages (Net)'!$B$4:$K$22,MATCH($A5,'Averages (Net)'!$I$4:$I$22,0),5)</f>
        <v>2.1111111111111138</v>
      </c>
      <c r="G5" s="115">
        <f>INDEX('Averages (Net)'!$B$4:$J$22,MATCH($A5,'Averages (Net)'!$I$4:$I$22,0),6)</f>
        <v>0.94444444444444442</v>
      </c>
      <c r="H5" s="114">
        <f>INDEX('Averages (Net)'!$B$4:$J$22,MATCH($A5,'Averages (Net)'!$I$4:$I$22,0),9)</f>
        <v>3</v>
      </c>
      <c r="I5" s="114">
        <f>INDEX('Averages (Net)'!$B$4:$K$22,MATCH($A5,'Averages (Net)'!$I$4:$I$22,0),10)</f>
        <v>-6</v>
      </c>
      <c r="K5" s="106">
        <v>2</v>
      </c>
      <c r="L5" s="105">
        <f t="shared" si="0"/>
        <v>2</v>
      </c>
      <c r="M5" s="118">
        <f>INDEX('Averages (Gross)'!$B$4:$J$22,MATCH($A5,'Averages (Gross)'!$H$4:$H$22,0),1)</f>
        <v>15</v>
      </c>
      <c r="N5" s="119">
        <f>INDEX('Averages (Gross)'!$B$4:$J$22,MATCH($A5,'Averages (Gross)'!$H$4:$H$22,0),2)</f>
        <v>5</v>
      </c>
      <c r="O5" s="119">
        <f>INDEX('Averages (Gross)'!$B$4:$J$22,MATCH($A5,'Averages (Gross)'!$H$4:$H$22,0),6)</f>
        <v>5</v>
      </c>
      <c r="P5" s="115">
        <f>INDEX('Averages (Gross)'!$B$4:$J$22,MATCH($A5,'Averages (Gross)'!$H$4:$H$22,0),5)</f>
        <v>3.3333333333333388</v>
      </c>
      <c r="Q5" s="114">
        <f>INDEX('Averages (Gross)'!$B$4:$J$22,MATCH($A5,'Averages (Gross)'!$H$4:$H$22,0),8)</f>
        <v>3</v>
      </c>
      <c r="R5" s="114">
        <f>INDEX('Averages (Gross)'!$B$4:$J$22,MATCH($A5,'Averages (Gross)'!$H$4:$H$22,0),9)</f>
        <v>-2</v>
      </c>
    </row>
    <row r="6" spans="1:18" x14ac:dyDescent="0.25">
      <c r="A6" s="106">
        <v>3</v>
      </c>
      <c r="B6" s="105">
        <f t="shared" si="1"/>
        <v>3</v>
      </c>
      <c r="C6" s="118">
        <f>INDEX('Averages (Net)'!$B$4:$J$22,MATCH($A6,'Averages (Net)'!$I$4:$I$22,0),1)</f>
        <v>1</v>
      </c>
      <c r="D6" s="119">
        <f>INDEX('Averages (Net)'!$B$4:$J$22,MATCH($A6,'Averages (Net)'!$I$4:$I$22,0),2)</f>
        <v>4</v>
      </c>
      <c r="E6" s="119">
        <f>INDEX('Averages (Net)'!$B$4:$J$22,MATCH($A6,'Averages (Net)'!$I$4:$I$22,0),7)</f>
        <v>10</v>
      </c>
      <c r="F6" s="115">
        <f>INDEX('Averages (Net)'!$B$4:$K$22,MATCH($A6,'Averages (Net)'!$I$4:$I$22,0),5)</f>
        <v>1.9444444444444637</v>
      </c>
      <c r="G6" s="115">
        <f>INDEX('Averages (Net)'!$B$4:$J$22,MATCH($A6,'Averages (Net)'!$I$4:$I$22,0),6)</f>
        <v>0.77777777777777779</v>
      </c>
      <c r="H6" s="114">
        <f>INDEX('Averages (Net)'!$B$4:$J$22,MATCH($A6,'Averages (Net)'!$I$4:$I$22,0),9)</f>
        <v>2</v>
      </c>
      <c r="I6" s="114">
        <f>INDEX('Averages (Net)'!$B$4:$K$22,MATCH($A6,'Averages (Net)'!$I$4:$I$22,0),10)</f>
        <v>-8</v>
      </c>
      <c r="K6" s="106">
        <v>3</v>
      </c>
      <c r="L6" s="105">
        <f t="shared" si="0"/>
        <v>3</v>
      </c>
      <c r="M6" s="118">
        <f>INDEX('Averages (Gross)'!$B$4:$J$22,MATCH($A6,'Averages (Gross)'!$H$4:$H$22,0),1)</f>
        <v>3</v>
      </c>
      <c r="N6" s="119">
        <f>INDEX('Averages (Gross)'!$B$4:$J$22,MATCH($A6,'Averages (Gross)'!$H$4:$H$22,0),2)</f>
        <v>4</v>
      </c>
      <c r="O6" s="119">
        <f>INDEX('Averages (Gross)'!$B$4:$J$22,MATCH($A6,'Averages (Gross)'!$H$4:$H$22,0),6)</f>
        <v>6</v>
      </c>
      <c r="P6" s="115">
        <f>INDEX('Averages (Gross)'!$B$4:$J$22,MATCH($A6,'Averages (Gross)'!$H$4:$H$22,0),5)</f>
        <v>3.1666666666666838</v>
      </c>
      <c r="Q6" s="114">
        <f>INDEX('Averages (Gross)'!$B$4:$J$22,MATCH($A6,'Averages (Gross)'!$H$4:$H$22,0),8)</f>
        <v>2</v>
      </c>
      <c r="R6" s="114">
        <f>INDEX('Averages (Gross)'!$B$4:$J$22,MATCH($A6,'Averages (Gross)'!$H$4:$H$22,0),9)</f>
        <v>-4</v>
      </c>
    </row>
    <row r="7" spans="1:18" x14ac:dyDescent="0.25">
      <c r="A7" s="106">
        <v>4</v>
      </c>
      <c r="B7" s="105">
        <f t="shared" si="1"/>
        <v>4</v>
      </c>
      <c r="C7" s="118">
        <f>INDEX('Averages (Net)'!$B$4:$J$22,MATCH($A7,'Averages (Net)'!$I$4:$I$22,0),1)</f>
        <v>15</v>
      </c>
      <c r="D7" s="119">
        <f>INDEX('Averages (Net)'!$B$4:$J$22,MATCH($A7,'Averages (Net)'!$I$4:$I$22,0),2)</f>
        <v>5</v>
      </c>
      <c r="E7" s="119">
        <f>INDEX('Averages (Net)'!$B$4:$J$22,MATCH($A7,'Averages (Net)'!$I$4:$I$22,0),7)</f>
        <v>5</v>
      </c>
      <c r="F7" s="115">
        <f>INDEX('Averages (Net)'!$B$4:$K$22,MATCH($A7,'Averages (Net)'!$I$4:$I$22,0),5)</f>
        <v>1.8333333333333381</v>
      </c>
      <c r="G7" s="115">
        <f>INDEX('Averages (Net)'!$B$4:$J$22,MATCH($A7,'Averages (Net)'!$I$4:$I$22,0),6)</f>
        <v>0.83333333333333337</v>
      </c>
      <c r="H7" s="114">
        <f>INDEX('Averages (Net)'!$B$4:$J$22,MATCH($A7,'Averages (Net)'!$I$4:$I$22,0),9)</f>
        <v>5</v>
      </c>
      <c r="I7" s="114">
        <f>INDEX('Averages (Net)'!$B$4:$K$22,MATCH($A7,'Averages (Net)'!$I$4:$I$22,0),10)</f>
        <v>0</v>
      </c>
      <c r="K7" s="106">
        <v>4</v>
      </c>
      <c r="L7" s="105">
        <f t="shared" si="0"/>
        <v>4</v>
      </c>
      <c r="M7" s="118">
        <f>INDEX('Averages (Gross)'!$B$4:$J$22,MATCH($A7,'Averages (Gross)'!$H$4:$H$22,0),1)</f>
        <v>1</v>
      </c>
      <c r="N7" s="119">
        <f>INDEX('Averages (Gross)'!$B$4:$J$22,MATCH($A7,'Averages (Gross)'!$H$4:$H$22,0),2)</f>
        <v>4</v>
      </c>
      <c r="O7" s="119">
        <f>INDEX('Averages (Gross)'!$B$4:$J$22,MATCH($A7,'Averages (Gross)'!$H$4:$H$22,0),6)</f>
        <v>10</v>
      </c>
      <c r="P7" s="115">
        <f>INDEX('Averages (Gross)'!$B$4:$J$22,MATCH($A7,'Averages (Gross)'!$H$4:$H$22,0),5)</f>
        <v>3.1111111111111298</v>
      </c>
      <c r="Q7" s="114">
        <f>INDEX('Averages (Gross)'!$B$4:$J$22,MATCH($A7,'Averages (Gross)'!$H$4:$H$22,0),8)</f>
        <v>4</v>
      </c>
      <c r="R7" s="114">
        <f>INDEX('Averages (Gross)'!$B$4:$J$22,MATCH($A7,'Averages (Gross)'!$H$4:$H$22,0),9)</f>
        <v>-6</v>
      </c>
    </row>
    <row r="8" spans="1:18" x14ac:dyDescent="0.25">
      <c r="A8" s="106">
        <v>5</v>
      </c>
      <c r="B8" s="105">
        <f t="shared" si="1"/>
        <v>5</v>
      </c>
      <c r="C8" s="118">
        <f>INDEX('Averages (Net)'!$B$4:$J$22,MATCH($A8,'Averages (Net)'!$I$4:$I$22,0),1)</f>
        <v>3</v>
      </c>
      <c r="D8" s="119">
        <f>INDEX('Averages (Net)'!$B$4:$J$22,MATCH($A8,'Averages (Net)'!$I$4:$I$22,0),2)</f>
        <v>4</v>
      </c>
      <c r="E8" s="119">
        <f>INDEX('Averages (Net)'!$B$4:$J$22,MATCH($A8,'Averages (Net)'!$I$4:$I$22,0),7)</f>
        <v>6</v>
      </c>
      <c r="F8" s="115">
        <f>INDEX('Averages (Net)'!$B$4:$K$22,MATCH($A8,'Averages (Net)'!$I$4:$I$22,0),5)</f>
        <v>1.7222222222222394</v>
      </c>
      <c r="G8" s="115">
        <f>INDEX('Averages (Net)'!$B$4:$J$22,MATCH($A8,'Averages (Net)'!$I$4:$I$22,0),6)</f>
        <v>1.0555555555555556</v>
      </c>
      <c r="H8" s="114">
        <f>INDEX('Averages (Net)'!$B$4:$J$22,MATCH($A8,'Averages (Net)'!$I$4:$I$22,0),9)</f>
        <v>4</v>
      </c>
      <c r="I8" s="114">
        <f>INDEX('Averages (Net)'!$B$4:$K$22,MATCH($A8,'Averages (Net)'!$I$4:$I$22,0),10)</f>
        <v>-2</v>
      </c>
      <c r="K8" s="106">
        <v>5</v>
      </c>
      <c r="L8" s="105">
        <f t="shared" si="0"/>
        <v>5</v>
      </c>
      <c r="M8" s="118">
        <f>INDEX('Averages (Gross)'!$B$4:$J$22,MATCH($A8,'Averages (Gross)'!$H$4:$H$22,0),1)</f>
        <v>17</v>
      </c>
      <c r="N8" s="119">
        <f>INDEX('Averages (Gross)'!$B$4:$J$22,MATCH($A8,'Averages (Gross)'!$H$4:$H$22,0),2)</f>
        <v>5</v>
      </c>
      <c r="O8" s="119">
        <f>INDEX('Averages (Gross)'!$B$4:$J$22,MATCH($A8,'Averages (Gross)'!$H$4:$H$22,0),6)</f>
        <v>9</v>
      </c>
      <c r="P8" s="115">
        <f>INDEX('Averages (Gross)'!$B$4:$J$22,MATCH($A8,'Averages (Gross)'!$H$4:$H$22,0),5)</f>
        <v>3.0555555555555585</v>
      </c>
      <c r="Q8" s="114">
        <f>INDEX('Averages (Gross)'!$B$4:$J$22,MATCH($A8,'Averages (Gross)'!$H$4:$H$22,0),8)</f>
        <v>5</v>
      </c>
      <c r="R8" s="114">
        <f>INDEX('Averages (Gross)'!$B$4:$J$22,MATCH($A8,'Averages (Gross)'!$H$4:$H$22,0),9)</f>
        <v>-4</v>
      </c>
    </row>
    <row r="9" spans="1:18" x14ac:dyDescent="0.25">
      <c r="A9" s="106">
        <v>6</v>
      </c>
      <c r="B9" s="105">
        <f t="shared" si="1"/>
        <v>6</v>
      </c>
      <c r="C9" s="118">
        <f>INDEX('Averages (Net)'!$B$4:$J$22,MATCH($A9,'Averages (Net)'!$I$4:$I$22,0),1)</f>
        <v>11</v>
      </c>
      <c r="D9" s="119">
        <f>INDEX('Averages (Net)'!$B$4:$J$22,MATCH($A9,'Averages (Net)'!$I$4:$I$22,0),2)</f>
        <v>4</v>
      </c>
      <c r="E9" s="119">
        <f>INDEX('Averages (Net)'!$B$4:$J$22,MATCH($A9,'Averages (Net)'!$I$4:$I$22,0),7)</f>
        <v>13</v>
      </c>
      <c r="F9" s="115">
        <f>INDEX('Averages (Net)'!$B$4:$K$22,MATCH($A9,'Averages (Net)'!$I$4:$I$22,0),5)</f>
        <v>1.1666666666666761</v>
      </c>
      <c r="G9" s="115">
        <f>INDEX('Averages (Net)'!$B$4:$J$22,MATCH($A9,'Averages (Net)'!$I$4:$I$22,0),6)</f>
        <v>1.3333333333333333</v>
      </c>
      <c r="H9" s="114">
        <f>INDEX('Averages (Net)'!$B$4:$J$22,MATCH($A9,'Averages (Net)'!$I$4:$I$22,0),9)</f>
        <v>7</v>
      </c>
      <c r="I9" s="114">
        <f>INDEX('Averages (Net)'!$B$4:$K$22,MATCH($A9,'Averages (Net)'!$I$4:$I$22,0),10)</f>
        <v>-6</v>
      </c>
      <c r="K9" s="106">
        <v>6</v>
      </c>
      <c r="L9" s="105">
        <f t="shared" si="0"/>
        <v>6</v>
      </c>
      <c r="M9" s="118">
        <f>INDEX('Averages (Gross)'!$B$4:$J$22,MATCH($A9,'Averages (Gross)'!$H$4:$H$22,0),1)</f>
        <v>9</v>
      </c>
      <c r="N9" s="119">
        <f>INDEX('Averages (Gross)'!$B$4:$J$22,MATCH($A9,'Averages (Gross)'!$H$4:$H$22,0),2)</f>
        <v>3</v>
      </c>
      <c r="O9" s="119">
        <f>INDEX('Averages (Gross)'!$B$4:$J$22,MATCH($A9,'Averages (Gross)'!$H$4:$H$22,0),6)</f>
        <v>8</v>
      </c>
      <c r="P9" s="115">
        <f>INDEX('Averages (Gross)'!$B$4:$J$22,MATCH($A9,'Averages (Gross)'!$H$4:$H$22,0),5)</f>
        <v>2.4444444444444557</v>
      </c>
      <c r="Q9" s="114">
        <f>INDEX('Averages (Gross)'!$B$4:$J$22,MATCH($A9,'Averages (Gross)'!$H$4:$H$22,0),8)</f>
        <v>6</v>
      </c>
      <c r="R9" s="114">
        <f>INDEX('Averages (Gross)'!$B$4:$J$22,MATCH($A9,'Averages (Gross)'!$H$4:$H$22,0),9)</f>
        <v>-2</v>
      </c>
    </row>
    <row r="10" spans="1:18" x14ac:dyDescent="0.25">
      <c r="A10" s="106">
        <v>7</v>
      </c>
      <c r="B10" s="105">
        <f t="shared" si="1"/>
        <v>7</v>
      </c>
      <c r="C10" s="118">
        <f>INDEX('Averages (Net)'!$B$4:$J$22,MATCH($A10,'Averages (Net)'!$I$4:$I$22,0),1)</f>
        <v>18</v>
      </c>
      <c r="D10" s="119">
        <f>INDEX('Averages (Net)'!$B$4:$J$22,MATCH($A10,'Averages (Net)'!$I$4:$I$22,0),2)</f>
        <v>3</v>
      </c>
      <c r="E10" s="119">
        <f>INDEX('Averages (Net)'!$B$4:$J$22,MATCH($A10,'Averages (Net)'!$I$4:$I$22,0),7)</f>
        <v>11</v>
      </c>
      <c r="F10" s="115">
        <f>INDEX('Averages (Net)'!$B$4:$K$22,MATCH($A10,'Averages (Net)'!$I$4:$I$22,0),5)</f>
        <v>1.1111111111111127</v>
      </c>
      <c r="G10" s="115">
        <f>INDEX('Averages (Net)'!$B$4:$J$22,MATCH($A10,'Averages (Net)'!$I$4:$I$22,0),6)</f>
        <v>1.4444444444444444</v>
      </c>
      <c r="H10" s="114">
        <f>INDEX('Averages (Net)'!$B$4:$J$22,MATCH($A10,'Averages (Net)'!$I$4:$I$22,0),9)</f>
        <v>9</v>
      </c>
      <c r="I10" s="114">
        <f>INDEX('Averages (Net)'!$B$4:$K$22,MATCH($A10,'Averages (Net)'!$I$4:$I$22,0),10)</f>
        <v>-2</v>
      </c>
      <c r="K10" s="106">
        <v>7</v>
      </c>
      <c r="L10" s="105">
        <f t="shared" si="0"/>
        <v>7</v>
      </c>
      <c r="M10" s="118">
        <f>INDEX('Averages (Gross)'!$B$4:$J$22,MATCH($A10,'Averages (Gross)'!$H$4:$H$22,0),1)</f>
        <v>6</v>
      </c>
      <c r="N10" s="119">
        <f>INDEX('Averages (Gross)'!$B$4:$J$22,MATCH($A10,'Averages (Gross)'!$H$4:$H$22,0),2)</f>
        <v>4</v>
      </c>
      <c r="O10" s="119">
        <f>INDEX('Averages (Gross)'!$B$4:$J$22,MATCH($A10,'Averages (Gross)'!$H$4:$H$22,0),6)</f>
        <v>4</v>
      </c>
      <c r="P10" s="115">
        <f>INDEX('Averages (Gross)'!$B$4:$J$22,MATCH($A10,'Averages (Gross)'!$H$4:$H$22,0),5)</f>
        <v>2.3888888888889035</v>
      </c>
      <c r="Q10" s="114">
        <f>INDEX('Averages (Gross)'!$B$4:$J$22,MATCH($A10,'Averages (Gross)'!$H$4:$H$22,0),8)</f>
        <v>8</v>
      </c>
      <c r="R10" s="114">
        <f>INDEX('Averages (Gross)'!$B$4:$J$22,MATCH($A10,'Averages (Gross)'!$H$4:$H$22,0),9)</f>
        <v>4</v>
      </c>
    </row>
    <row r="11" spans="1:18" x14ac:dyDescent="0.25">
      <c r="A11" s="106">
        <v>8</v>
      </c>
      <c r="B11" s="105">
        <f t="shared" si="1"/>
        <v>8</v>
      </c>
      <c r="C11" s="118">
        <f>INDEX('Averages (Net)'!$B$4:$J$22,MATCH($A11,'Averages (Net)'!$I$4:$I$22,0),1)</f>
        <v>5</v>
      </c>
      <c r="D11" s="119">
        <f>INDEX('Averages (Net)'!$B$4:$J$22,MATCH($A11,'Averages (Net)'!$I$4:$I$22,0),2)</f>
        <v>4</v>
      </c>
      <c r="E11" s="119">
        <f>INDEX('Averages (Net)'!$B$4:$J$22,MATCH($A11,'Averages (Net)'!$I$4:$I$22,0),7)</f>
        <v>18</v>
      </c>
      <c r="F11" s="115">
        <f>INDEX('Averages (Net)'!$B$4:$K$22,MATCH($A11,'Averages (Net)'!$I$4:$I$22,0),5)</f>
        <v>1.0555555555555705</v>
      </c>
      <c r="G11" s="115">
        <f>INDEX('Averages (Net)'!$B$4:$J$22,MATCH($A11,'Averages (Net)'!$I$4:$I$22,0),6)</f>
        <v>1.3888888888888888</v>
      </c>
      <c r="H11" s="114">
        <f>INDEX('Averages (Net)'!$B$4:$J$22,MATCH($A11,'Averages (Net)'!$I$4:$I$22,0),9)</f>
        <v>6</v>
      </c>
      <c r="I11" s="114">
        <f>INDEX('Averages (Net)'!$B$4:$K$22,MATCH($A11,'Averages (Net)'!$I$4:$I$22,0),10)</f>
        <v>-12</v>
      </c>
      <c r="K11" s="106">
        <v>8</v>
      </c>
      <c r="L11" s="105">
        <f t="shared" si="0"/>
        <v>8</v>
      </c>
      <c r="M11" s="118">
        <f>INDEX('Averages (Gross)'!$B$4:$J$22,MATCH($A11,'Averages (Gross)'!$H$4:$H$22,0),1)</f>
        <v>11</v>
      </c>
      <c r="N11" s="119">
        <f>INDEX('Averages (Gross)'!$B$4:$J$22,MATCH($A11,'Averages (Gross)'!$H$4:$H$22,0),2)</f>
        <v>4</v>
      </c>
      <c r="O11" s="119">
        <f>INDEX('Averages (Gross)'!$B$4:$J$22,MATCH($A11,'Averages (Gross)'!$H$4:$H$22,0),6)</f>
        <v>13</v>
      </c>
      <c r="P11" s="115">
        <f>INDEX('Averages (Gross)'!$B$4:$J$22,MATCH($A11,'Averages (Gross)'!$H$4:$H$22,0),5)</f>
        <v>2.3888888888888982</v>
      </c>
      <c r="Q11" s="114">
        <f>INDEX('Averages (Gross)'!$B$4:$J$22,MATCH($A11,'Averages (Gross)'!$H$4:$H$22,0),8)</f>
        <v>7</v>
      </c>
      <c r="R11" s="114">
        <f>INDEX('Averages (Gross)'!$B$4:$J$22,MATCH($A11,'Averages (Gross)'!$H$4:$H$22,0),9)</f>
        <v>-6</v>
      </c>
    </row>
    <row r="12" spans="1:18" x14ac:dyDescent="0.25">
      <c r="A12" s="106">
        <v>9</v>
      </c>
      <c r="B12" s="105">
        <f t="shared" si="1"/>
        <v>9</v>
      </c>
      <c r="C12" s="118">
        <f>INDEX('Averages (Net)'!$B$4:$J$22,MATCH($A12,'Averages (Net)'!$I$4:$I$22,0),1)</f>
        <v>4</v>
      </c>
      <c r="D12" s="119">
        <f>INDEX('Averages (Net)'!$B$4:$J$22,MATCH($A12,'Averages (Net)'!$I$4:$I$22,0),2)</f>
        <v>3</v>
      </c>
      <c r="E12" s="119">
        <f>INDEX('Averages (Net)'!$B$4:$J$22,MATCH($A12,'Averages (Net)'!$I$4:$I$22,0),7)</f>
        <v>12</v>
      </c>
      <c r="F12" s="115">
        <f>INDEX('Averages (Net)'!$B$4:$K$22,MATCH($A12,'Averages (Net)'!$I$4:$I$22,0),5)</f>
        <v>1.000000000000016</v>
      </c>
      <c r="G12" s="115">
        <f>INDEX('Averages (Net)'!$B$4:$J$22,MATCH($A12,'Averages (Net)'!$I$4:$I$22,0),6)</f>
        <v>1.3888888888888888</v>
      </c>
      <c r="H12" s="114">
        <f>INDEX('Averages (Net)'!$B$4:$J$22,MATCH($A12,'Averages (Net)'!$I$4:$I$22,0),9)</f>
        <v>8</v>
      </c>
      <c r="I12" s="114">
        <f>INDEX('Averages (Net)'!$B$4:$K$22,MATCH($A12,'Averages (Net)'!$I$4:$I$22,0),10)</f>
        <v>-4</v>
      </c>
      <c r="K12" s="106">
        <v>9</v>
      </c>
      <c r="L12" s="105">
        <f t="shared" si="0"/>
        <v>9</v>
      </c>
      <c r="M12" s="118">
        <f>INDEX('Averages (Gross)'!$B$4:$J$22,MATCH($A12,'Averages (Gross)'!$H$4:$H$22,0),1)</f>
        <v>12</v>
      </c>
      <c r="N12" s="119">
        <f>INDEX('Averages (Gross)'!$B$4:$J$22,MATCH($A12,'Averages (Gross)'!$H$4:$H$22,0),2)</f>
        <v>4</v>
      </c>
      <c r="O12" s="119">
        <f>INDEX('Averages (Gross)'!$B$4:$J$22,MATCH($A12,'Averages (Gross)'!$H$4:$H$22,0),6)</f>
        <v>7</v>
      </c>
      <c r="P12" s="115">
        <f>INDEX('Averages (Gross)'!$B$4:$J$22,MATCH($A12,'Averages (Gross)'!$H$4:$H$22,0),5)</f>
        <v>2.333333333333341</v>
      </c>
      <c r="Q12" s="114">
        <f>INDEX('Averages (Gross)'!$B$4:$J$22,MATCH($A12,'Averages (Gross)'!$H$4:$H$22,0),8)</f>
        <v>9</v>
      </c>
      <c r="R12" s="114">
        <f>INDEX('Averages (Gross)'!$B$4:$J$22,MATCH($A12,'Averages (Gross)'!$H$4:$H$22,0),9)</f>
        <v>2</v>
      </c>
    </row>
    <row r="13" spans="1:18" x14ac:dyDescent="0.25">
      <c r="A13" s="106">
        <v>10</v>
      </c>
      <c r="B13" s="105">
        <f t="shared" si="1"/>
        <v>10</v>
      </c>
      <c r="C13" s="118">
        <f>INDEX('Averages (Net)'!$B$4:$J$22,MATCH($A13,'Averages (Net)'!$I$4:$I$22,0),1)</f>
        <v>9</v>
      </c>
      <c r="D13" s="119">
        <f>INDEX('Averages (Net)'!$B$4:$J$22,MATCH($A13,'Averages (Net)'!$I$4:$I$22,0),2)</f>
        <v>3</v>
      </c>
      <c r="E13" s="119">
        <f>INDEX('Averages (Net)'!$B$4:$J$22,MATCH($A13,'Averages (Net)'!$I$4:$I$22,0),7)</f>
        <v>8</v>
      </c>
      <c r="F13" s="115">
        <f>INDEX('Averages (Net)'!$B$4:$K$22,MATCH($A13,'Averages (Net)'!$I$4:$I$22,0),5)</f>
        <v>1.0000000000000111</v>
      </c>
      <c r="G13" s="115">
        <f>INDEX('Averages (Net)'!$B$4:$J$22,MATCH($A13,'Averages (Net)'!$I$4:$I$22,0),6)</f>
        <v>1.3888888888888888</v>
      </c>
      <c r="H13" s="114">
        <f>INDEX('Averages (Net)'!$B$4:$J$22,MATCH($A13,'Averages (Net)'!$I$4:$I$22,0),9)</f>
        <v>10</v>
      </c>
      <c r="I13" s="114">
        <f>INDEX('Averages (Net)'!$B$4:$K$22,MATCH($A13,'Averages (Net)'!$I$4:$I$22,0),10)</f>
        <v>2</v>
      </c>
      <c r="K13" s="106">
        <v>10</v>
      </c>
      <c r="L13" s="105">
        <f t="shared" si="0"/>
        <v>10</v>
      </c>
      <c r="M13" s="118">
        <f>INDEX('Averages (Gross)'!$B$4:$J$22,MATCH($A13,'Averages (Gross)'!$H$4:$H$22,0),1)</f>
        <v>4</v>
      </c>
      <c r="N13" s="119">
        <f>INDEX('Averages (Gross)'!$B$4:$J$22,MATCH($A13,'Averages (Gross)'!$H$4:$H$22,0),2)</f>
        <v>3</v>
      </c>
      <c r="O13" s="119">
        <f>INDEX('Averages (Gross)'!$B$4:$J$22,MATCH($A13,'Averages (Gross)'!$H$4:$H$22,0),6)</f>
        <v>12</v>
      </c>
      <c r="P13" s="115">
        <f>INDEX('Averages (Gross)'!$B$4:$J$22,MATCH($A13,'Averages (Gross)'!$H$4:$H$22,0),5)</f>
        <v>2.2777777777777937</v>
      </c>
      <c r="Q13" s="114">
        <f>INDEX('Averages (Gross)'!$B$4:$J$22,MATCH($A13,'Averages (Gross)'!$H$4:$H$22,0),8)</f>
        <v>10</v>
      </c>
      <c r="R13" s="114">
        <f>INDEX('Averages (Gross)'!$B$4:$J$22,MATCH($A13,'Averages (Gross)'!$H$4:$H$22,0),9)</f>
        <v>-2</v>
      </c>
    </row>
    <row r="14" spans="1:18" x14ac:dyDescent="0.25">
      <c r="A14" s="106">
        <v>11</v>
      </c>
      <c r="B14" s="105">
        <f t="shared" si="1"/>
        <v>11</v>
      </c>
      <c r="C14" s="118">
        <f>INDEX('Averages (Net)'!$B$4:$J$22,MATCH($A14,'Averages (Net)'!$I$4:$I$22,0),1)</f>
        <v>12</v>
      </c>
      <c r="D14" s="119">
        <f>INDEX('Averages (Net)'!$B$4:$J$22,MATCH($A14,'Averages (Net)'!$I$4:$I$22,0),2)</f>
        <v>4</v>
      </c>
      <c r="E14" s="119">
        <f>INDEX('Averages (Net)'!$B$4:$J$22,MATCH($A14,'Averages (Net)'!$I$4:$I$22,0),7)</f>
        <v>7</v>
      </c>
      <c r="F14" s="115">
        <f>INDEX('Averages (Net)'!$B$4:$K$22,MATCH($A14,'Averages (Net)'!$I$4:$I$22,0),5)</f>
        <v>0.83333333333334103</v>
      </c>
      <c r="G14" s="115">
        <f>INDEX('Averages (Net)'!$B$4:$J$22,MATCH($A14,'Averages (Net)'!$I$4:$I$22,0),6)</f>
        <v>1.4444444444444444</v>
      </c>
      <c r="H14" s="114">
        <f>INDEX('Averages (Net)'!$B$4:$J$22,MATCH($A14,'Averages (Net)'!$I$4:$I$22,0),9)</f>
        <v>11</v>
      </c>
      <c r="I14" s="114">
        <f>INDEX('Averages (Net)'!$B$4:$K$22,MATCH($A14,'Averages (Net)'!$I$4:$I$22,0),10)</f>
        <v>4</v>
      </c>
      <c r="K14" s="106">
        <v>11</v>
      </c>
      <c r="L14" s="105">
        <f t="shared" si="0"/>
        <v>11</v>
      </c>
      <c r="M14" s="118">
        <f>INDEX('Averages (Gross)'!$B$4:$J$22,MATCH($A14,'Averages (Gross)'!$H$4:$H$22,0),1)</f>
        <v>18</v>
      </c>
      <c r="N14" s="119">
        <f>INDEX('Averages (Gross)'!$B$4:$J$22,MATCH($A14,'Averages (Gross)'!$H$4:$H$22,0),2)</f>
        <v>3</v>
      </c>
      <c r="O14" s="119">
        <f>INDEX('Averages (Gross)'!$B$4:$J$22,MATCH($A14,'Averages (Gross)'!$H$4:$H$22,0),6)</f>
        <v>11</v>
      </c>
      <c r="P14" s="115">
        <f>INDEX('Averages (Gross)'!$B$4:$J$22,MATCH($A14,'Averages (Gross)'!$H$4:$H$22,0),5)</f>
        <v>2.2777777777777799</v>
      </c>
      <c r="Q14" s="114">
        <f>INDEX('Averages (Gross)'!$B$4:$J$22,MATCH($A14,'Averages (Gross)'!$H$4:$H$22,0),8)</f>
        <v>11</v>
      </c>
      <c r="R14" s="114">
        <f>INDEX('Averages (Gross)'!$B$4:$J$22,MATCH($A14,'Averages (Gross)'!$H$4:$H$22,0),9)</f>
        <v>0</v>
      </c>
    </row>
    <row r="15" spans="1:18" x14ac:dyDescent="0.25">
      <c r="A15" s="106">
        <v>12</v>
      </c>
      <c r="B15" s="105">
        <f t="shared" si="1"/>
        <v>12</v>
      </c>
      <c r="C15" s="118">
        <f>INDEX('Averages (Net)'!$B$4:$J$22,MATCH($A15,'Averages (Net)'!$I$4:$I$22,0),1)</f>
        <v>2</v>
      </c>
      <c r="D15" s="119">
        <f>INDEX('Averages (Net)'!$B$4:$J$22,MATCH($A15,'Averages (Net)'!$I$4:$I$22,0),2)</f>
        <v>5</v>
      </c>
      <c r="E15" s="119">
        <f>INDEX('Averages (Net)'!$B$4:$J$22,MATCH($A15,'Averages (Net)'!$I$4:$I$22,0),7)</f>
        <v>14</v>
      </c>
      <c r="F15" s="115">
        <f>INDEX('Averages (Net)'!$B$4:$K$22,MATCH($A15,'Averages (Net)'!$I$4:$I$22,0),5)</f>
        <v>0.72222222222224031</v>
      </c>
      <c r="G15" s="115">
        <f>INDEX('Averages (Net)'!$B$4:$J$22,MATCH($A15,'Averages (Net)'!$I$4:$I$22,0),6)</f>
        <v>1.5</v>
      </c>
      <c r="H15" s="114">
        <f>INDEX('Averages (Net)'!$B$4:$J$22,MATCH($A15,'Averages (Net)'!$I$4:$I$22,0),9)</f>
        <v>12</v>
      </c>
      <c r="I15" s="114">
        <f>INDEX('Averages (Net)'!$B$4:$K$22,MATCH($A15,'Averages (Net)'!$I$4:$I$22,0),10)</f>
        <v>-2</v>
      </c>
      <c r="K15" s="106">
        <v>12</v>
      </c>
      <c r="L15" s="105">
        <f t="shared" si="0"/>
        <v>12</v>
      </c>
      <c r="M15" s="118">
        <f>INDEX('Averages (Gross)'!$B$4:$J$22,MATCH($A15,'Averages (Gross)'!$H$4:$H$22,0),1)</f>
        <v>7</v>
      </c>
      <c r="N15" s="119">
        <f>INDEX('Averages (Gross)'!$B$4:$J$22,MATCH($A15,'Averages (Gross)'!$H$4:$H$22,0),2)</f>
        <v>4</v>
      </c>
      <c r="O15" s="119">
        <f>INDEX('Averages (Gross)'!$B$4:$J$22,MATCH($A15,'Averages (Gross)'!$H$4:$H$22,0),6)</f>
        <v>2</v>
      </c>
      <c r="P15" s="115">
        <f>INDEX('Averages (Gross)'!$B$4:$J$22,MATCH($A15,'Averages (Gross)'!$H$4:$H$22,0),5)</f>
        <v>2.2222222222222352</v>
      </c>
      <c r="Q15" s="114">
        <f>INDEX('Averages (Gross)'!$B$4:$J$22,MATCH($A15,'Averages (Gross)'!$H$4:$H$22,0),8)</f>
        <v>12</v>
      </c>
      <c r="R15" s="114">
        <f>INDEX('Averages (Gross)'!$B$4:$J$22,MATCH($A15,'Averages (Gross)'!$H$4:$H$22,0),9)</f>
        <v>10</v>
      </c>
    </row>
    <row r="16" spans="1:18" x14ac:dyDescent="0.25">
      <c r="A16" s="106">
        <v>13</v>
      </c>
      <c r="B16" s="105">
        <f t="shared" si="1"/>
        <v>13</v>
      </c>
      <c r="C16" s="118">
        <f>INDEX('Averages (Net)'!$B$4:$J$22,MATCH($A16,'Averages (Net)'!$I$4:$I$22,0),1)</f>
        <v>8</v>
      </c>
      <c r="D16" s="119">
        <f>INDEX('Averages (Net)'!$B$4:$J$22,MATCH($A16,'Averages (Net)'!$I$4:$I$22,0),2)</f>
        <v>4</v>
      </c>
      <c r="E16" s="119">
        <f>INDEX('Averages (Net)'!$B$4:$J$22,MATCH($A16,'Averages (Net)'!$I$4:$I$22,0),7)</f>
        <v>16</v>
      </c>
      <c r="F16" s="115">
        <f>INDEX('Averages (Net)'!$B$4:$K$22,MATCH($A16,'Averages (Net)'!$I$4:$I$22,0),5)</f>
        <v>0.66666666666667895</v>
      </c>
      <c r="G16" s="115">
        <f>INDEX('Averages (Net)'!$B$4:$J$22,MATCH($A16,'Averages (Net)'!$I$4:$I$22,0),6)</f>
        <v>1.6111111111111112</v>
      </c>
      <c r="H16" s="114">
        <f>INDEX('Averages (Net)'!$B$4:$J$22,MATCH($A16,'Averages (Net)'!$I$4:$I$22,0),9)</f>
        <v>14</v>
      </c>
      <c r="I16" s="114">
        <f>INDEX('Averages (Net)'!$B$4:$K$22,MATCH($A16,'Averages (Net)'!$I$4:$I$22,0),10)</f>
        <v>-2</v>
      </c>
      <c r="K16" s="106">
        <v>13</v>
      </c>
      <c r="L16" s="105">
        <f t="shared" si="0"/>
        <v>13</v>
      </c>
      <c r="M16" s="118">
        <f>INDEX('Averages (Gross)'!$B$4:$J$22,MATCH($A16,'Averages (Gross)'!$H$4:$H$22,0),1)</f>
        <v>13</v>
      </c>
      <c r="N16" s="119">
        <f>INDEX('Averages (Gross)'!$B$4:$J$22,MATCH($A16,'Averages (Gross)'!$H$4:$H$22,0),2)</f>
        <v>4</v>
      </c>
      <c r="O16" s="119">
        <f>INDEX('Averages (Gross)'!$B$4:$J$22,MATCH($A16,'Averages (Gross)'!$H$4:$H$22,0),6)</f>
        <v>3</v>
      </c>
      <c r="P16" s="115">
        <f>INDEX('Averages (Gross)'!$B$4:$J$22,MATCH($A16,'Averages (Gross)'!$H$4:$H$22,0),5)</f>
        <v>2.1666666666666741</v>
      </c>
      <c r="Q16" s="114">
        <f>INDEX('Averages (Gross)'!$B$4:$J$22,MATCH($A16,'Averages (Gross)'!$H$4:$H$22,0),8)</f>
        <v>13</v>
      </c>
      <c r="R16" s="114">
        <f>INDEX('Averages (Gross)'!$B$4:$J$22,MATCH($A16,'Averages (Gross)'!$H$4:$H$22,0),9)</f>
        <v>10</v>
      </c>
    </row>
    <row r="17" spans="1:18" x14ac:dyDescent="0.25">
      <c r="A17" s="106">
        <v>14</v>
      </c>
      <c r="B17" s="105">
        <f t="shared" si="1"/>
        <v>14</v>
      </c>
      <c r="C17" s="118">
        <f>INDEX('Averages (Net)'!$B$4:$J$22,MATCH($A17,'Averages (Net)'!$I$4:$I$22,0),1)</f>
        <v>10</v>
      </c>
      <c r="D17" s="119">
        <f>INDEX('Averages (Net)'!$B$4:$J$22,MATCH($A17,'Averages (Net)'!$I$4:$I$22,0),2)</f>
        <v>4</v>
      </c>
      <c r="E17" s="119">
        <f>INDEX('Averages (Net)'!$B$4:$J$22,MATCH($A17,'Averages (Net)'!$I$4:$I$22,0),7)</f>
        <v>15</v>
      </c>
      <c r="F17" s="115">
        <f>INDEX('Averages (Net)'!$B$4:$K$22,MATCH($A17,'Averages (Net)'!$I$4:$I$22,0),5)</f>
        <v>0.66666666666667695</v>
      </c>
      <c r="G17" s="115">
        <f>INDEX('Averages (Net)'!$B$4:$J$22,MATCH($A17,'Averages (Net)'!$I$4:$I$22,0),6)</f>
        <v>1.3888888888888888</v>
      </c>
      <c r="H17" s="114">
        <f>INDEX('Averages (Net)'!$B$4:$J$22,MATCH($A17,'Averages (Net)'!$I$4:$I$22,0),9)</f>
        <v>13</v>
      </c>
      <c r="I17" s="114">
        <f>INDEX('Averages (Net)'!$B$4:$K$22,MATCH($A17,'Averages (Net)'!$I$4:$I$22,0),10)</f>
        <v>-2</v>
      </c>
      <c r="K17" s="106">
        <v>14</v>
      </c>
      <c r="L17" s="105">
        <f t="shared" si="0"/>
        <v>14</v>
      </c>
      <c r="M17" s="118">
        <f>INDEX('Averages (Gross)'!$B$4:$J$22,MATCH($A17,'Averages (Gross)'!$H$4:$H$22,0),1)</f>
        <v>5</v>
      </c>
      <c r="N17" s="119">
        <f>INDEX('Averages (Gross)'!$B$4:$J$22,MATCH($A17,'Averages (Gross)'!$H$4:$H$22,0),2)</f>
        <v>4</v>
      </c>
      <c r="O17" s="119">
        <f>INDEX('Averages (Gross)'!$B$4:$J$22,MATCH($A17,'Averages (Gross)'!$H$4:$H$22,0),6)</f>
        <v>18</v>
      </c>
      <c r="P17" s="115">
        <f>INDEX('Averages (Gross)'!$B$4:$J$22,MATCH($A17,'Averages (Gross)'!$H$4:$H$22,0),5)</f>
        <v>2.1111111111111258</v>
      </c>
      <c r="Q17" s="114">
        <f>INDEX('Averages (Gross)'!$B$4:$J$22,MATCH($A17,'Averages (Gross)'!$H$4:$H$22,0),8)</f>
        <v>14</v>
      </c>
      <c r="R17" s="114">
        <f>INDEX('Averages (Gross)'!$B$4:$J$22,MATCH($A17,'Averages (Gross)'!$H$4:$H$22,0),9)</f>
        <v>-4</v>
      </c>
    </row>
    <row r="18" spans="1:18" x14ac:dyDescent="0.25">
      <c r="A18" s="106">
        <v>15</v>
      </c>
      <c r="B18" s="105">
        <f t="shared" si="1"/>
        <v>15</v>
      </c>
      <c r="C18" s="118">
        <f>INDEX('Averages (Net)'!$B$4:$J$22,MATCH($A18,'Averages (Net)'!$I$4:$I$22,0),1)</f>
        <v>7</v>
      </c>
      <c r="D18" s="119">
        <f>INDEX('Averages (Net)'!$B$4:$J$22,MATCH($A18,'Averages (Net)'!$I$4:$I$22,0),2)</f>
        <v>4</v>
      </c>
      <c r="E18" s="119">
        <f>INDEX('Averages (Net)'!$B$4:$J$22,MATCH($A18,'Averages (Net)'!$I$4:$I$22,0),7)</f>
        <v>2</v>
      </c>
      <c r="F18" s="115">
        <f>INDEX('Averages (Net)'!$B$4:$K$22,MATCH($A18,'Averages (Net)'!$I$4:$I$22,0),5)</f>
        <v>0.55555555555556835</v>
      </c>
      <c r="G18" s="115">
        <f>INDEX('Averages (Net)'!$B$4:$J$22,MATCH($A18,'Averages (Net)'!$I$4:$I$22,0),6)</f>
        <v>2.1111111111111112</v>
      </c>
      <c r="H18" s="114">
        <f>INDEX('Averages (Net)'!$B$4:$J$22,MATCH($A18,'Averages (Net)'!$I$4:$I$22,0),9)</f>
        <v>16</v>
      </c>
      <c r="I18" s="114">
        <f>INDEX('Averages (Net)'!$B$4:$K$22,MATCH($A18,'Averages (Net)'!$I$4:$I$22,0),10)</f>
        <v>14</v>
      </c>
      <c r="K18" s="106">
        <v>15</v>
      </c>
      <c r="L18" s="105">
        <f t="shared" si="0"/>
        <v>15</v>
      </c>
      <c r="M18" s="118">
        <f>INDEX('Averages (Gross)'!$B$4:$J$22,MATCH($A18,'Averages (Gross)'!$H$4:$H$22,0),1)</f>
        <v>2</v>
      </c>
      <c r="N18" s="119">
        <f>INDEX('Averages (Gross)'!$B$4:$J$22,MATCH($A18,'Averages (Gross)'!$H$4:$H$22,0),2)</f>
        <v>5</v>
      </c>
      <c r="O18" s="119">
        <f>INDEX('Averages (Gross)'!$B$4:$J$22,MATCH($A18,'Averages (Gross)'!$H$4:$H$22,0),6)</f>
        <v>14</v>
      </c>
      <c r="P18" s="115">
        <f>INDEX('Averages (Gross)'!$B$4:$J$22,MATCH($A18,'Averages (Gross)'!$H$4:$H$22,0),5)</f>
        <v>2.0000000000000182</v>
      </c>
      <c r="Q18" s="114">
        <f>INDEX('Averages (Gross)'!$B$4:$J$22,MATCH($A18,'Averages (Gross)'!$H$4:$H$22,0),8)</f>
        <v>16</v>
      </c>
      <c r="R18" s="114">
        <f>INDEX('Averages (Gross)'!$B$4:$J$22,MATCH($A18,'Averages (Gross)'!$H$4:$H$22,0),9)</f>
        <v>2</v>
      </c>
    </row>
    <row r="19" spans="1:18" x14ac:dyDescent="0.25">
      <c r="A19" s="106">
        <v>16</v>
      </c>
      <c r="B19" s="105">
        <f t="shared" si="1"/>
        <v>16</v>
      </c>
      <c r="C19" s="118">
        <f>INDEX('Averages (Net)'!$B$4:$J$22,MATCH($A19,'Averages (Net)'!$I$4:$I$22,0),1)</f>
        <v>6</v>
      </c>
      <c r="D19" s="119">
        <f>INDEX('Averages (Net)'!$B$4:$J$22,MATCH($A19,'Averages (Net)'!$I$4:$I$22,0),2)</f>
        <v>4</v>
      </c>
      <c r="E19" s="119">
        <f>INDEX('Averages (Net)'!$B$4:$J$22,MATCH($A19,'Averages (Net)'!$I$4:$I$22,0),7)</f>
        <v>4</v>
      </c>
      <c r="F19" s="115">
        <f>INDEX('Averages (Net)'!$B$4:$K$22,MATCH($A19,'Averages (Net)'!$I$4:$I$22,0),5)</f>
        <v>0.50000000000001399</v>
      </c>
      <c r="G19" s="115">
        <f>INDEX('Averages (Net)'!$B$4:$J$22,MATCH($A19,'Averages (Net)'!$I$4:$I$22,0),6)</f>
        <v>1.7222222222222223</v>
      </c>
      <c r="H19" s="114">
        <f>INDEX('Averages (Net)'!$B$4:$J$22,MATCH($A19,'Averages (Net)'!$I$4:$I$22,0),9)</f>
        <v>18</v>
      </c>
      <c r="I19" s="114">
        <f>INDEX('Averages (Net)'!$B$4:$K$22,MATCH($A19,'Averages (Net)'!$I$4:$I$22,0),10)</f>
        <v>14</v>
      </c>
      <c r="K19" s="106">
        <v>16</v>
      </c>
      <c r="L19" s="105">
        <f t="shared" si="0"/>
        <v>16</v>
      </c>
      <c r="M19" s="118">
        <f>INDEX('Averages (Gross)'!$B$4:$J$22,MATCH($A19,'Averages (Gross)'!$H$4:$H$22,0),1)</f>
        <v>10</v>
      </c>
      <c r="N19" s="119">
        <f>INDEX('Averages (Gross)'!$B$4:$J$22,MATCH($A19,'Averages (Gross)'!$H$4:$H$22,0),2)</f>
        <v>4</v>
      </c>
      <c r="O19" s="119">
        <f>INDEX('Averages (Gross)'!$B$4:$J$22,MATCH($A19,'Averages (Gross)'!$H$4:$H$22,0),6)</f>
        <v>15</v>
      </c>
      <c r="P19" s="115">
        <f>INDEX('Averages (Gross)'!$B$4:$J$22,MATCH($A19,'Averages (Gross)'!$H$4:$H$22,0),5)</f>
        <v>2.0000000000000102</v>
      </c>
      <c r="Q19" s="114">
        <f>INDEX('Averages (Gross)'!$B$4:$J$22,MATCH($A19,'Averages (Gross)'!$H$4:$H$22,0),8)</f>
        <v>15</v>
      </c>
      <c r="R19" s="114">
        <f>INDEX('Averages (Gross)'!$B$4:$J$22,MATCH($A19,'Averages (Gross)'!$H$4:$H$22,0),9)</f>
        <v>0</v>
      </c>
    </row>
    <row r="20" spans="1:18" x14ac:dyDescent="0.25">
      <c r="A20" s="106">
        <v>17</v>
      </c>
      <c r="B20" s="105">
        <f t="shared" si="1"/>
        <v>17</v>
      </c>
      <c r="C20" s="118">
        <f>INDEX('Averages (Net)'!$B$4:$J$22,MATCH($A20,'Averages (Net)'!$I$4:$I$22,0),1)</f>
        <v>13</v>
      </c>
      <c r="D20" s="119">
        <f>INDEX('Averages (Net)'!$B$4:$J$22,MATCH($A20,'Averages (Net)'!$I$4:$I$22,0),2)</f>
        <v>4</v>
      </c>
      <c r="E20" s="119">
        <f>INDEX('Averages (Net)'!$B$4:$J$22,MATCH($A20,'Averages (Net)'!$I$4:$I$22,0),7)</f>
        <v>3</v>
      </c>
      <c r="F20" s="115">
        <f>INDEX('Averages (Net)'!$B$4:$K$22,MATCH($A20,'Averages (Net)'!$I$4:$I$22,0),5)</f>
        <v>0.22222222222222932</v>
      </c>
      <c r="G20" s="115">
        <f>INDEX('Averages (Net)'!$B$4:$J$22,MATCH($A20,'Averages (Net)'!$I$4:$I$22,0),6)</f>
        <v>2.0555555555555554</v>
      </c>
      <c r="H20" s="114">
        <f>INDEX('Averages (Net)'!$B$4:$J$22,MATCH($A20,'Averages (Net)'!$I$4:$I$22,0),9)</f>
        <v>15</v>
      </c>
      <c r="I20" s="114">
        <f>INDEX('Averages (Net)'!$B$4:$K$22,MATCH($A20,'Averages (Net)'!$I$4:$I$22,0),10)</f>
        <v>12</v>
      </c>
      <c r="K20" s="106">
        <v>17</v>
      </c>
      <c r="L20" s="105">
        <f t="shared" si="0"/>
        <v>17</v>
      </c>
      <c r="M20" s="118">
        <f>INDEX('Averages (Gross)'!$B$4:$J$22,MATCH($A20,'Averages (Gross)'!$H$4:$H$22,0),1)</f>
        <v>8</v>
      </c>
      <c r="N20" s="119">
        <f>INDEX('Averages (Gross)'!$B$4:$J$22,MATCH($A20,'Averages (Gross)'!$H$4:$H$22,0),2)</f>
        <v>4</v>
      </c>
      <c r="O20" s="119">
        <f>INDEX('Averages (Gross)'!$B$4:$J$22,MATCH($A20,'Averages (Gross)'!$H$4:$H$22,0),6)</f>
        <v>16</v>
      </c>
      <c r="P20" s="115">
        <f>INDEX('Averages (Gross)'!$B$4:$J$22,MATCH($A20,'Averages (Gross)'!$H$4:$H$22,0),5)</f>
        <v>1.9444444444444566</v>
      </c>
      <c r="Q20" s="114">
        <f>INDEX('Averages (Gross)'!$B$4:$J$22,MATCH($A20,'Averages (Gross)'!$H$4:$H$22,0),8)</f>
        <v>18</v>
      </c>
      <c r="R20" s="114">
        <f>INDEX('Averages (Gross)'!$B$4:$J$22,MATCH($A20,'Averages (Gross)'!$H$4:$H$22,0),9)</f>
        <v>2</v>
      </c>
    </row>
    <row r="21" spans="1:18" x14ac:dyDescent="0.25">
      <c r="A21" s="106">
        <v>18</v>
      </c>
      <c r="B21" s="105">
        <f t="shared" si="1"/>
        <v>18</v>
      </c>
      <c r="C21" s="118">
        <f>INDEX('Averages (Net)'!$B$4:$J$22,MATCH($A21,'Averages (Net)'!$I$4:$I$22,0),1)</f>
        <v>14</v>
      </c>
      <c r="D21" s="119">
        <f>INDEX('Averages (Net)'!$B$4:$J$22,MATCH($A21,'Averages (Net)'!$I$4:$I$22,0),2)</f>
        <v>3</v>
      </c>
      <c r="E21" s="119">
        <f>INDEX('Averages (Net)'!$B$4:$J$22,MATCH($A21,'Averages (Net)'!$I$4:$I$22,0),7)</f>
        <v>17</v>
      </c>
      <c r="F21" s="115">
        <f>INDEX('Averages (Net)'!$B$4:$K$22,MATCH($A21,'Averages (Net)'!$I$4:$I$22,0),5)</f>
        <v>-5.5555555555549356E-2</v>
      </c>
      <c r="G21" s="115">
        <f>INDEX('Averages (Net)'!$B$4:$J$22,MATCH($A21,'Averages (Net)'!$I$4:$I$22,0),6)</f>
        <v>2.1111111111111112</v>
      </c>
      <c r="H21" s="114">
        <f>INDEX('Averages (Net)'!$B$4:$J$22,MATCH($A21,'Averages (Net)'!$I$4:$I$22,0),9)</f>
        <v>17</v>
      </c>
      <c r="I21" s="114">
        <f>INDEX('Averages (Net)'!$B$4:$K$22,MATCH($A21,'Averages (Net)'!$I$4:$I$22,0),10)</f>
        <v>0</v>
      </c>
      <c r="K21" s="106">
        <v>18</v>
      </c>
      <c r="L21" s="105">
        <f t="shared" si="0"/>
        <v>18</v>
      </c>
      <c r="M21" s="118">
        <f>INDEX('Averages (Gross)'!$B$4:$J$22,MATCH($A21,'Averages (Gross)'!$H$4:$H$22,0),1)</f>
        <v>14</v>
      </c>
      <c r="N21" s="119">
        <f>INDEX('Averages (Gross)'!$B$4:$J$22,MATCH($A21,'Averages (Gross)'!$H$4:$H$22,0),2)</f>
        <v>3</v>
      </c>
      <c r="O21" s="119">
        <f>INDEX('Averages (Gross)'!$B$4:$J$22,MATCH($A21,'Averages (Gross)'!$H$4:$H$22,0),6)</f>
        <v>17</v>
      </c>
      <c r="P21" s="115">
        <f>INDEX('Averages (Gross)'!$B$4:$J$22,MATCH($A21,'Averages (Gross)'!$H$4:$H$22,0),5)</f>
        <v>1.166666666666673</v>
      </c>
      <c r="Q21" s="114">
        <f>INDEX('Averages (Gross)'!$B$4:$J$22,MATCH($A21,'Averages (Gross)'!$H$4:$H$22,0),8)</f>
        <v>17</v>
      </c>
      <c r="R21" s="114">
        <f>INDEX('Averages (Gross)'!$B$4:$J$22,MATCH($A21,'Averages (Gross)'!$H$4:$H$22,0),9)</f>
        <v>0</v>
      </c>
    </row>
    <row r="22" spans="1:18" x14ac:dyDescent="0.25">
      <c r="G22" s="116"/>
    </row>
  </sheetData>
  <mergeCells count="2">
    <mergeCell ref="A1:I1"/>
    <mergeCell ref="K1:R1"/>
  </mergeCells>
  <conditionalFormatting sqref="I4:I21">
    <cfRule type="colorScale" priority="2">
      <colorScale>
        <cfvo type="min"/>
        <cfvo type="percentile" val="50"/>
        <cfvo type="max"/>
        <color rgb="FFFF0000"/>
        <color theme="0"/>
        <color rgb="FF00CC99"/>
      </colorScale>
    </cfRule>
  </conditionalFormatting>
  <conditionalFormatting sqref="R4:R21">
    <cfRule type="colorScale" priority="1">
      <colorScale>
        <cfvo type="min"/>
        <cfvo type="percentile" val="50"/>
        <cfvo type="max"/>
        <color rgb="FFFF0000"/>
        <color theme="0"/>
        <color rgb="FF00CC99"/>
      </colorScale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4">
    <tabColor theme="6" tint="0.59999389629810485"/>
  </sheetPr>
  <dimension ref="A1:X90"/>
  <sheetViews>
    <sheetView tabSelected="1" topLeftCell="A49" zoomScale="90" zoomScaleNormal="90" workbookViewId="0">
      <selection activeCell="D14" sqref="D14"/>
    </sheetView>
  </sheetViews>
  <sheetFormatPr defaultColWidth="9.140625" defaultRowHeight="15" x14ac:dyDescent="0.25"/>
  <cols>
    <col min="1" max="1" width="11.140625" style="71" customWidth="1"/>
    <col min="2" max="23" width="11.140625" style="3" customWidth="1"/>
    <col min="24" max="16384" width="9.140625" style="3"/>
  </cols>
  <sheetData>
    <row r="1" spans="1:16" s="71" customFormat="1" x14ac:dyDescent="0.25">
      <c r="A1" s="124" t="s">
        <v>24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</row>
    <row r="2" spans="1:16" s="71" customFormat="1" x14ac:dyDescent="0.25"/>
    <row r="3" spans="1:16" x14ac:dyDescent="0.25">
      <c r="C3" s="3" t="s">
        <v>41</v>
      </c>
      <c r="D3" s="3" t="s">
        <v>118</v>
      </c>
      <c r="F3" s="71"/>
      <c r="G3" s="71"/>
      <c r="H3" s="71" t="s">
        <v>41</v>
      </c>
      <c r="I3" s="71" t="s">
        <v>118</v>
      </c>
      <c r="K3" s="71"/>
      <c r="L3" s="71"/>
      <c r="M3" s="71" t="s">
        <v>41</v>
      </c>
      <c r="N3" s="71" t="s">
        <v>118</v>
      </c>
    </row>
    <row r="4" spans="1:16" x14ac:dyDescent="0.25">
      <c r="A4" s="91" t="s">
        <v>115</v>
      </c>
      <c r="B4" s="91" t="s">
        <v>33</v>
      </c>
      <c r="C4" s="91" cm="1">
        <f t="array" aca="1" ref="C4" ca="1">INDIRECT("'"&amp;B4&amp;"'!G29")</f>
        <v>29</v>
      </c>
      <c r="D4" s="91">
        <f ca="1">IF(C4=LARGE(C4:C6,1),B8,IF(C4=LARGE(C4:C6,2),C8,D8))</f>
        <v>1</v>
      </c>
      <c r="E4" s="91"/>
      <c r="F4" s="91" t="s">
        <v>115</v>
      </c>
      <c r="G4" s="91" t="s">
        <v>48</v>
      </c>
      <c r="H4" s="91" cm="1">
        <f t="array" aca="1" ref="H4" ca="1">INDIRECT("'"&amp;G4&amp;"'!G29")</f>
        <v>29</v>
      </c>
      <c r="I4" s="101">
        <f ca="1">IF(H4=LARGE(H4:H6,1),G8,IF(H4=LARGE(H4:H6,2),H8,I8))</f>
        <v>2</v>
      </c>
      <c r="J4" s="91"/>
      <c r="K4" s="91" t="s">
        <v>115</v>
      </c>
      <c r="L4" s="91" t="s">
        <v>113</v>
      </c>
      <c r="M4" s="91" cm="1">
        <f t="array" aca="1" ref="M4" ca="1">INDIRECT("'"&amp;L4&amp;"'!G29")</f>
        <v>15</v>
      </c>
      <c r="N4" s="101">
        <f ca="1">IF(M4=LARGE(M4:M6,1),L8,IF(M4=LARGE(M4:M6,2),M8,N8))</f>
        <v>0</v>
      </c>
      <c r="O4" s="91"/>
      <c r="P4" s="91">
        <f ca="1">SUM(D4,I4,N4)</f>
        <v>3</v>
      </c>
    </row>
    <row r="5" spans="1:16" x14ac:dyDescent="0.25">
      <c r="A5" s="92" t="s">
        <v>116</v>
      </c>
      <c r="B5" s="92" t="s">
        <v>7</v>
      </c>
      <c r="C5" s="92" cm="1">
        <f t="array" aca="1" ref="C5" ca="1">INDIRECT("'"&amp;B5&amp;"'!G29")</f>
        <v>18</v>
      </c>
      <c r="D5" s="92">
        <f ca="1">IF(C5=LARGE(C4:C6,1),B8,IF(C5=LARGE(C4:C6,2),C8,D8))</f>
        <v>0</v>
      </c>
      <c r="E5" s="92"/>
      <c r="F5" s="92" t="s">
        <v>116</v>
      </c>
      <c r="G5" s="92" t="s">
        <v>108</v>
      </c>
      <c r="H5" s="92" cm="1">
        <f t="array" aca="1" ref="H5" ca="1">INDIRECT("'"&amp;G5&amp;"'!G29")</f>
        <v>20</v>
      </c>
      <c r="I5" s="102">
        <f ca="1">IF(H5=LARGE(H4:H6,1),G8,IF(H5=LARGE(H4:H6,2),H8,I8))</f>
        <v>0</v>
      </c>
      <c r="J5" s="92"/>
      <c r="K5" s="92" t="s">
        <v>116</v>
      </c>
      <c r="L5" s="92" t="s">
        <v>9</v>
      </c>
      <c r="M5" s="92" cm="1">
        <f t="array" aca="1" ref="M5" ca="1">INDIRECT("'"&amp;L5&amp;"'!G29")</f>
        <v>19</v>
      </c>
      <c r="N5" s="102">
        <f ca="1">IF(M5=LARGE(M4:M6,1),L8,IF(M5=LARGE(M4:M6,2),M8,N8))</f>
        <v>1</v>
      </c>
      <c r="O5" s="92"/>
      <c r="P5" s="92">
        <f t="shared" ref="P5:P6" ca="1" si="0">SUM(D5,I5,N5)</f>
        <v>1</v>
      </c>
    </row>
    <row r="6" spans="1:16" x14ac:dyDescent="0.25">
      <c r="A6" s="71" t="s">
        <v>117</v>
      </c>
      <c r="B6" s="71" t="s">
        <v>10</v>
      </c>
      <c r="C6" s="71" cm="1">
        <f t="array" aca="1" ref="C6" ca="1">INDIRECT("'"&amp;B6&amp;"'!G29")</f>
        <v>33</v>
      </c>
      <c r="D6" s="71">
        <f ca="1">IF(C6=LARGE(C4:C6,1),B8,IF(C6=LARGE(C4:C6,2),C8,D8))</f>
        <v>2</v>
      </c>
      <c r="F6" s="71" t="s">
        <v>117</v>
      </c>
      <c r="G6" s="71" t="s">
        <v>105</v>
      </c>
      <c r="H6" s="71" cm="1">
        <f t="array" aca="1" ref="H6" ca="1">INDIRECT("'"&amp;G6&amp;"'!G29")</f>
        <v>24</v>
      </c>
      <c r="I6" s="103">
        <f ca="1">IF(H6=LARGE(H4:H6,1),G8,IF(H6=LARGE(H4:H6,2),H8,I8))</f>
        <v>1</v>
      </c>
      <c r="K6" s="71" t="s">
        <v>117</v>
      </c>
      <c r="L6" s="71" t="s">
        <v>8</v>
      </c>
      <c r="M6" s="71" cm="1">
        <f t="array" aca="1" ref="M6" ca="1">INDIRECT("'"&amp;L6&amp;"'!G29")</f>
        <v>34</v>
      </c>
      <c r="N6" s="103">
        <f ca="1">IF(M6=LARGE(M4:M6,1),L8,IF(M6=LARGE(M4:M6,2),M8,N8))</f>
        <v>2</v>
      </c>
      <c r="P6" s="71">
        <f t="shared" ca="1" si="0"/>
        <v>5</v>
      </c>
    </row>
    <row r="7" spans="1:16" s="103" customFormat="1" hidden="1" x14ac:dyDescent="0.25">
      <c r="A7" s="100" t="s">
        <v>135</v>
      </c>
      <c r="B7" s="100">
        <f ca="1">COUNTIF(C4:C6,LARGE(C4:C6,1))</f>
        <v>1</v>
      </c>
      <c r="C7" s="100">
        <f ca="1">IFERROR(COUNTIF(C4:C6,LARGE(C4:C6,B7+1)),0)</f>
        <v>1</v>
      </c>
      <c r="D7" s="100">
        <f ca="1">IFERROR(COUNTIF(C4:C6,LARGE(C4:C6,B7+C7+1)),0)</f>
        <v>1</v>
      </c>
      <c r="F7" s="100" t="s">
        <v>135</v>
      </c>
      <c r="G7" s="100">
        <f ca="1">COUNTIF(H4:H6,LARGE(H4:H6,1))</f>
        <v>1</v>
      </c>
      <c r="H7" s="100">
        <f ca="1">IFERROR(COUNTIF(H4:H6,LARGE(H4:H6,G7+1)),0)</f>
        <v>1</v>
      </c>
      <c r="I7" s="100">
        <f ca="1">IFERROR(COUNTIF(H4:H6,LARGE(H4:H6,G7+H7+1)),0)</f>
        <v>1</v>
      </c>
      <c r="K7" s="100" t="s">
        <v>135</v>
      </c>
      <c r="L7" s="100">
        <f ca="1">COUNTIF(M4:M6,LARGE(M4:M6,1))</f>
        <v>1</v>
      </c>
      <c r="M7" s="100">
        <f ca="1">IFERROR(COUNTIF(M4:M6,LARGE(M4:M6,L7+1)),0)</f>
        <v>1</v>
      </c>
      <c r="N7" s="100">
        <f ca="1">IFERROR(COUNTIF(M4:M6,LARGE(M4:M6,L7+M7+1)),0)</f>
        <v>1</v>
      </c>
    </row>
    <row r="8" spans="1:16" s="103" customFormat="1" hidden="1" x14ac:dyDescent="0.25">
      <c r="A8" s="100" t="s">
        <v>118</v>
      </c>
      <c r="B8" s="100">
        <f ca="1">IF(B7=3,1,IF(B7=2,1.5,2))</f>
        <v>2</v>
      </c>
      <c r="C8" s="100">
        <f ca="1">IF(B7=3,1,IF(B7=2,1.5,IF(C7=2,0.5,1)))</f>
        <v>1</v>
      </c>
      <c r="D8" s="100">
        <f ca="1">IF(B7=3,1,IF(B7=2,0,IF(C7=2,0.5,0)))</f>
        <v>0</v>
      </c>
      <c r="F8" s="100" t="s">
        <v>118</v>
      </c>
      <c r="G8" s="100">
        <f ca="1">IF(G7=3,1,IF(G7=2,1.5,2))</f>
        <v>2</v>
      </c>
      <c r="H8" s="100">
        <f ca="1">IF(G7=3,1,IF(G7=2,1.5,IF(H7=2,0.5,1)))</f>
        <v>1</v>
      </c>
      <c r="I8" s="100">
        <f ca="1">IF(G7=3,1,IF(G7=2,0,IF(H7=2,0.5,0)))</f>
        <v>0</v>
      </c>
      <c r="K8" s="100" t="s">
        <v>118</v>
      </c>
      <c r="L8" s="100">
        <f ca="1">IF(L7=3,1,IF(L7=2,1.5,2))</f>
        <v>2</v>
      </c>
      <c r="M8" s="100">
        <f ca="1">IF(L7=3,1,IF(L7=2,1.5,IF(M7=2,0.5,1)))</f>
        <v>1</v>
      </c>
      <c r="N8" s="100">
        <f ca="1">IF(L7=3,1,IF(L7=2,0,IF(M7=2,0.5,0)))</f>
        <v>0</v>
      </c>
    </row>
    <row r="9" spans="1:16" s="103" customFormat="1" x14ac:dyDescent="0.25">
      <c r="A9" s="100"/>
      <c r="B9" s="100"/>
      <c r="C9" s="100"/>
      <c r="D9" s="100"/>
    </row>
    <row r="10" spans="1:16" ht="15" customHeight="1" x14ac:dyDescent="0.25">
      <c r="A10" s="124" t="s">
        <v>25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</row>
    <row r="11" spans="1:16" ht="15" customHeight="1" x14ac:dyDescent="0.25"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</row>
    <row r="12" spans="1:16" ht="15" customHeight="1" x14ac:dyDescent="0.25">
      <c r="B12" s="71"/>
      <c r="C12" s="71" t="s">
        <v>41</v>
      </c>
      <c r="D12" s="71" t="s">
        <v>118</v>
      </c>
      <c r="E12" s="71"/>
      <c r="F12" s="71"/>
      <c r="G12" s="71"/>
      <c r="H12" s="71" t="s">
        <v>41</v>
      </c>
      <c r="I12" s="71" t="s">
        <v>118</v>
      </c>
      <c r="J12" s="71"/>
      <c r="K12" s="71"/>
      <c r="L12" s="71"/>
      <c r="M12" s="71" t="s">
        <v>41</v>
      </c>
      <c r="N12" s="71" t="s">
        <v>118</v>
      </c>
      <c r="O12" s="71"/>
      <c r="P12" s="71"/>
    </row>
    <row r="13" spans="1:16" ht="15" customHeight="1" x14ac:dyDescent="0.25">
      <c r="A13" s="91" t="s">
        <v>115</v>
      </c>
      <c r="B13" s="91" t="s">
        <v>48</v>
      </c>
      <c r="C13" s="91" cm="1">
        <f t="array" aca="1" ref="C13" ca="1">INDIRECT("'"&amp;B13&amp;"'!Q29")</f>
        <v>24</v>
      </c>
      <c r="D13" s="91">
        <f ca="1">IF(C13=LARGE(C$13:C$15,1),1/COUNTIF(C$13:C$15,C13),0)</f>
        <v>0</v>
      </c>
      <c r="E13" s="91"/>
      <c r="F13" s="91" t="s">
        <v>115</v>
      </c>
      <c r="G13" s="91" t="s">
        <v>33</v>
      </c>
      <c r="H13" s="91" cm="1">
        <f t="array" aca="1" ref="H13" ca="1">INDIRECT("'"&amp;G13&amp;"'!Q29")</f>
        <v>24</v>
      </c>
      <c r="I13" s="91">
        <f ca="1">IF(H13=LARGE(H$13:H$15,1),1/COUNTIF(H$13:H$15,H13),0)</f>
        <v>0</v>
      </c>
      <c r="J13" s="91"/>
      <c r="K13" s="91" t="s">
        <v>115</v>
      </c>
      <c r="L13" s="91" t="s">
        <v>113</v>
      </c>
      <c r="M13" s="91" cm="1">
        <f t="array" aca="1" ref="M13" ca="1">INDIRECT("'"&amp;L13&amp;"'!Q29")</f>
        <v>14</v>
      </c>
      <c r="N13" s="91">
        <f ca="1">IF(M13=LARGE(M$13:M$15,1),1/COUNTIF(M$13:M$15,M13),0)</f>
        <v>0</v>
      </c>
      <c r="O13" s="91"/>
      <c r="P13" s="91">
        <f t="shared" ref="P13:P15" ca="1" si="1">SUM(D13,I13,N13)</f>
        <v>0</v>
      </c>
    </row>
    <row r="14" spans="1:16" ht="15" customHeight="1" x14ac:dyDescent="0.25">
      <c r="A14" s="92" t="s">
        <v>116</v>
      </c>
      <c r="B14" s="92" t="s">
        <v>9</v>
      </c>
      <c r="C14" s="92" cm="1">
        <f t="array" aca="1" ref="C14" ca="1">INDIRECT("'"&amp;B14&amp;"'!Q29")</f>
        <v>37</v>
      </c>
      <c r="D14" s="92">
        <f ca="1">IF(C14=LARGE(C$13:C$15,1),1/COUNTIF(C$13:C$15,C14),0)</f>
        <v>1</v>
      </c>
      <c r="E14" s="92"/>
      <c r="F14" s="92" t="s">
        <v>116</v>
      </c>
      <c r="G14" s="92" t="s">
        <v>108</v>
      </c>
      <c r="H14" s="92" cm="1">
        <f t="array" aca="1" ref="H14" ca="1">INDIRECT("'"&amp;G14&amp;"'!Q29")</f>
        <v>28</v>
      </c>
      <c r="I14" s="92">
        <f ca="1">IF(H14=LARGE(H$13:H$15,1),1/COUNTIF(H$13:H$15,H14),0)</f>
        <v>1</v>
      </c>
      <c r="J14" s="92"/>
      <c r="K14" s="92" t="s">
        <v>116</v>
      </c>
      <c r="L14" s="92" t="s">
        <v>7</v>
      </c>
      <c r="M14" s="92" cm="1">
        <f t="array" aca="1" ref="M14" ca="1">INDIRECT("'"&amp;L14&amp;"'!Q29")</f>
        <v>30</v>
      </c>
      <c r="N14" s="92">
        <f ca="1">IF(M14=LARGE(M$13:M$15,1),1/COUNTIF(M$13:M$15,M14),0)</f>
        <v>1</v>
      </c>
      <c r="O14" s="92"/>
      <c r="P14" s="92">
        <f t="shared" ca="1" si="1"/>
        <v>3</v>
      </c>
    </row>
    <row r="15" spans="1:16" x14ac:dyDescent="0.25">
      <c r="A15" s="71" t="s">
        <v>117</v>
      </c>
      <c r="B15" s="71" t="s">
        <v>10</v>
      </c>
      <c r="C15" s="71" cm="1">
        <f t="array" aca="1" ref="C15" ca="1">INDIRECT("'"&amp;B15&amp;"'!Q29")</f>
        <v>31</v>
      </c>
      <c r="D15" s="71">
        <f ca="1">IF(C15=LARGE(C$13:C$15,1),1/COUNTIF(C$13:C$15,C15),0)</f>
        <v>0</v>
      </c>
      <c r="E15" s="71"/>
      <c r="F15" s="71" t="s">
        <v>117</v>
      </c>
      <c r="G15" s="71" t="s">
        <v>8</v>
      </c>
      <c r="H15" s="71" cm="1">
        <f t="array" aca="1" ref="H15" ca="1">INDIRECT("'"&amp;G15&amp;"'!Q29")</f>
        <v>22</v>
      </c>
      <c r="I15" s="71">
        <f ca="1">IF(H15=LARGE(H$13:H$15,1),1/COUNTIF(H$13:H$15,H15),0)</f>
        <v>0</v>
      </c>
      <c r="J15" s="71"/>
      <c r="K15" s="71" t="s">
        <v>117</v>
      </c>
      <c r="L15" s="71" t="s">
        <v>105</v>
      </c>
      <c r="M15" s="71" cm="1">
        <f t="array" aca="1" ref="M15" ca="1">INDIRECT("'"&amp;L15&amp;"'!Q29")</f>
        <v>23</v>
      </c>
      <c r="N15" s="71">
        <f ca="1">IF(M15=LARGE(M$13:M$15,1),1/COUNTIF(M$13:M$15,M15),0)</f>
        <v>0</v>
      </c>
      <c r="O15" s="71"/>
      <c r="P15" s="71">
        <f t="shared" ca="1" si="1"/>
        <v>0</v>
      </c>
    </row>
    <row r="16" spans="1:16" s="103" customFormat="1" hidden="1" x14ac:dyDescent="0.25">
      <c r="A16" s="100" t="s">
        <v>135</v>
      </c>
      <c r="B16" s="100">
        <f ca="1">COUNTIF(C13:C15,LARGE(C13:C15,1))</f>
        <v>1</v>
      </c>
      <c r="C16" s="100">
        <f ca="1">IFERROR(COUNTIF(C13:C15,LARGE(C13:C15,B16+1)),0)</f>
        <v>1</v>
      </c>
      <c r="D16" s="100">
        <f ca="1">IFERROR(COUNTIF(C13:C15,LARGE(C13:C15,B16+C16+1)),0)</f>
        <v>1</v>
      </c>
      <c r="F16" s="100" t="s">
        <v>135</v>
      </c>
      <c r="G16" s="100">
        <f ca="1">COUNTIF(H13:H15,LARGE(H13:H15,1))</f>
        <v>1</v>
      </c>
      <c r="H16" s="100">
        <f ca="1">IFERROR(COUNTIF(H13:H15,LARGE(H13:H15,G16+1)),0)</f>
        <v>1</v>
      </c>
      <c r="I16" s="100">
        <f ca="1">IFERROR(COUNTIF(H13:H15,LARGE(H13:H15,G16+H16+1)),0)</f>
        <v>1</v>
      </c>
      <c r="K16" s="100" t="s">
        <v>135</v>
      </c>
      <c r="L16" s="100">
        <f ca="1">COUNTIF(M13:M15,LARGE(M13:M15,1))</f>
        <v>1</v>
      </c>
      <c r="M16" s="100">
        <f ca="1">IFERROR(COUNTIF(M13:M15,LARGE(M13:M15,L16+1)),0)</f>
        <v>1</v>
      </c>
      <c r="N16" s="100">
        <f ca="1">IFERROR(COUNTIF(M13:M15,LARGE(M13:M15,L16+M16+1)),0)</f>
        <v>1</v>
      </c>
    </row>
    <row r="17" spans="1:23" s="103" customFormat="1" hidden="1" x14ac:dyDescent="0.25">
      <c r="A17" s="100" t="s">
        <v>118</v>
      </c>
      <c r="B17" s="100">
        <f ca="1">IF(B16=3,1,IF(B16=2,1.5,2))</f>
        <v>2</v>
      </c>
      <c r="C17" s="100">
        <f ca="1">IF(B16=3,1,IF(B16=2,1.5,IF(C16=2,0.5,1)))</f>
        <v>1</v>
      </c>
      <c r="D17" s="100">
        <f ca="1">IF(B16=3,1,IF(B16=2,0,IF(C16=2,0.5,0)))</f>
        <v>0</v>
      </c>
      <c r="F17" s="100" t="s">
        <v>118</v>
      </c>
      <c r="G17" s="100">
        <f ca="1">IF(G16=3,1,IF(G16=2,1.5,2))</f>
        <v>2</v>
      </c>
      <c r="H17" s="100">
        <f ca="1">IF(G16=3,1,IF(G16=2,1.5,IF(H16=2,0.5,1)))</f>
        <v>1</v>
      </c>
      <c r="I17" s="100">
        <f ca="1">IF(G16=3,1,IF(G16=2,0,IF(H16=2,0.5,0)))</f>
        <v>0</v>
      </c>
      <c r="K17" s="100" t="s">
        <v>118</v>
      </c>
      <c r="L17" s="100">
        <f ca="1">IF(L16=3,1,IF(L16=2,1.5,2))</f>
        <v>2</v>
      </c>
      <c r="M17" s="100">
        <f ca="1">IF(L16=3,1,IF(L16=2,1.5,IF(M16=2,0.5,1)))</f>
        <v>1</v>
      </c>
      <c r="N17" s="100">
        <f ca="1">IF(L16=3,1,IF(L16=2,0,IF(M16=2,0.5,0)))</f>
        <v>0</v>
      </c>
    </row>
    <row r="18" spans="1:23" x14ac:dyDescent="0.25"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</row>
    <row r="19" spans="1:23" x14ac:dyDescent="0.25">
      <c r="A19" s="3"/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124" t="s">
        <v>2</v>
      </c>
      <c r="O19" s="124"/>
      <c r="P19" s="124"/>
    </row>
    <row r="20" spans="1:23" ht="15" customHeight="1" x14ac:dyDescent="0.25">
      <c r="A20" s="125" t="s">
        <v>115</v>
      </c>
      <c r="B20" s="125"/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93">
        <f ca="1">P4+P13</f>
        <v>3</v>
      </c>
    </row>
    <row r="21" spans="1:23" ht="15" customHeight="1" x14ac:dyDescent="0.25">
      <c r="A21" s="126" t="s">
        <v>116</v>
      </c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94">
        <f ca="1">P5+P14</f>
        <v>4</v>
      </c>
    </row>
    <row r="22" spans="1:23" ht="15" customHeight="1" x14ac:dyDescent="0.25">
      <c r="A22" s="123" t="s">
        <v>117</v>
      </c>
      <c r="B22" s="123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95">
        <f ca="1">P6+P15</f>
        <v>5</v>
      </c>
    </row>
    <row r="23" spans="1:23" s="71" customFormat="1" ht="15" customHeight="1" x14ac:dyDescent="0.25">
      <c r="A23" s="95"/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</row>
    <row r="24" spans="1:23" s="71" customFormat="1" ht="15" customHeight="1" x14ac:dyDescent="0.25">
      <c r="A24" s="95"/>
      <c r="B24" s="95"/>
      <c r="C24" s="95"/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</row>
    <row r="25" spans="1:23" ht="15" customHeight="1" x14ac:dyDescent="0.25">
      <c r="B25" s="124" t="s">
        <v>123</v>
      </c>
      <c r="C25" s="124"/>
      <c r="D25" s="124"/>
      <c r="E25" s="124" t="s">
        <v>128</v>
      </c>
      <c r="F25" s="124"/>
      <c r="G25" s="124"/>
      <c r="I25" s="71"/>
      <c r="J25" s="124" t="s">
        <v>123</v>
      </c>
      <c r="K25" s="124"/>
      <c r="L25" s="124"/>
      <c r="M25" s="124" t="s">
        <v>128</v>
      </c>
      <c r="N25" s="124"/>
      <c r="O25" s="124"/>
      <c r="Q25" s="71"/>
      <c r="R25" s="124" t="s">
        <v>123</v>
      </c>
      <c r="S25" s="124"/>
      <c r="T25" s="124"/>
      <c r="U25" s="124" t="s">
        <v>128</v>
      </c>
      <c r="V25" s="124"/>
      <c r="W25" s="124"/>
    </row>
    <row r="26" spans="1:23" ht="15" customHeight="1" x14ac:dyDescent="0.25">
      <c r="B26" s="91" t="s">
        <v>115</v>
      </c>
      <c r="C26" s="92" t="s">
        <v>116</v>
      </c>
      <c r="D26" s="71" t="s">
        <v>117</v>
      </c>
      <c r="E26" s="91" t="s">
        <v>115</v>
      </c>
      <c r="F26" s="92" t="s">
        <v>116</v>
      </c>
      <c r="G26" s="71" t="s">
        <v>117</v>
      </c>
      <c r="I26" s="71"/>
      <c r="J26" s="91" t="s">
        <v>115</v>
      </c>
      <c r="K26" s="92" t="s">
        <v>116</v>
      </c>
      <c r="L26" s="71" t="s">
        <v>117</v>
      </c>
      <c r="M26" s="91" t="s">
        <v>115</v>
      </c>
      <c r="N26" s="92" t="s">
        <v>116</v>
      </c>
      <c r="O26" s="71" t="s">
        <v>117</v>
      </c>
      <c r="Q26" s="71"/>
      <c r="R26" s="91" t="s">
        <v>115</v>
      </c>
      <c r="S26" s="92" t="s">
        <v>116</v>
      </c>
      <c r="T26" s="71" t="s">
        <v>117</v>
      </c>
      <c r="U26" s="91" t="s">
        <v>115</v>
      </c>
      <c r="V26" s="92" t="s">
        <v>116</v>
      </c>
      <c r="W26" s="71" t="s">
        <v>117</v>
      </c>
    </row>
    <row r="27" spans="1:23" ht="15" customHeight="1" x14ac:dyDescent="0.25">
      <c r="B27" s="91" t="s">
        <v>33</v>
      </c>
      <c r="C27" s="92" t="s">
        <v>7</v>
      </c>
      <c r="D27" s="71" t="s">
        <v>10</v>
      </c>
      <c r="E27" s="91" t="s">
        <v>33</v>
      </c>
      <c r="F27" s="92" t="s">
        <v>7</v>
      </c>
      <c r="G27" s="71" t="s">
        <v>10</v>
      </c>
      <c r="I27" s="71"/>
      <c r="J27" s="91" t="s">
        <v>48</v>
      </c>
      <c r="K27" s="92" t="s">
        <v>108</v>
      </c>
      <c r="L27" s="71" t="s">
        <v>105</v>
      </c>
      <c r="M27" s="91" t="s">
        <v>48</v>
      </c>
      <c r="N27" s="92" t="s">
        <v>108</v>
      </c>
      <c r="O27" s="71" t="s">
        <v>105</v>
      </c>
      <c r="Q27" s="71"/>
      <c r="R27" s="91" t="s">
        <v>113</v>
      </c>
      <c r="S27" s="92" t="s">
        <v>9</v>
      </c>
      <c r="T27" s="71" t="s">
        <v>8</v>
      </c>
      <c r="U27" s="91" t="s">
        <v>113</v>
      </c>
      <c r="V27" s="92" t="s">
        <v>9</v>
      </c>
      <c r="W27" s="71" t="s">
        <v>8</v>
      </c>
    </row>
    <row r="28" spans="1:23" ht="15" customHeight="1" x14ac:dyDescent="0.25">
      <c r="A28" s="96">
        <v>1</v>
      </c>
      <c r="B28" s="71" cm="1">
        <f t="array" aca="1" ref="B28" ca="1">INDIRECT("'"&amp;B$27&amp;"'!G"&amp;10+$A28)</f>
        <v>1</v>
      </c>
      <c r="C28" s="71" cm="1">
        <f t="array" aca="1" ref="C28" ca="1">INDIRECT("'"&amp;C$27&amp;"'!G"&amp;10+$A28)</f>
        <v>0</v>
      </c>
      <c r="D28" s="71" cm="1">
        <f t="array" aca="1" ref="D28" ca="1">INDIRECT("'"&amp;D$27&amp;"'!G"&amp;10+$A28)</f>
        <v>0</v>
      </c>
      <c r="E28" s="3">
        <f ca="1">IF(SUM($B$28:$D$45)=0,0,IF(B28=LARGE($B28:$D28,1),1/COUNTIF($B28:$D28,LARGE($B28:$D28,1)),0))</f>
        <v>1</v>
      </c>
      <c r="F28" s="71">
        <f t="shared" ref="F28:G28" ca="1" si="2">IF(SUM($B$28:$D$45)=0,0,IF(C28=LARGE($B28:$D28,1),1/COUNTIF($B28:$D28,LARGE($B28:$D28,1)),0))</f>
        <v>0</v>
      </c>
      <c r="G28" s="71">
        <f t="shared" ca="1" si="2"/>
        <v>0</v>
      </c>
      <c r="I28" s="96">
        <v>1</v>
      </c>
      <c r="J28" s="71" cm="1">
        <f t="array" aca="1" ref="J28" ca="1">INDIRECT("'"&amp;J$27&amp;"'!G"&amp;10+$A28)</f>
        <v>1</v>
      </c>
      <c r="K28" s="71" cm="1">
        <f t="array" aca="1" ref="K28" ca="1">INDIRECT("'"&amp;K$27&amp;"'!G"&amp;10+$A28)</f>
        <v>2</v>
      </c>
      <c r="L28" s="71" cm="1">
        <f t="array" aca="1" ref="L28" ca="1">INDIRECT("'"&amp;L$27&amp;"'!G"&amp;10+$A28)</f>
        <v>0</v>
      </c>
      <c r="M28" s="71">
        <f ca="1">IF(SUM($J$28:$L$45)=0,0,IF(J28=LARGE($J28:$L28,1),1/COUNTIF($J28:$L28,LARGE($J28:$L28,1)),0))</f>
        <v>0</v>
      </c>
      <c r="N28" s="71">
        <f t="shared" ref="N28:O28" ca="1" si="3">IF(SUM($J$28:$L$45)=0,0,IF(K28=LARGE($J28:$L28,1),1/COUNTIF($J28:$L28,LARGE($J28:$L28,1)),0))</f>
        <v>1</v>
      </c>
      <c r="O28" s="71">
        <f t="shared" ca="1" si="3"/>
        <v>0</v>
      </c>
      <c r="Q28" s="96">
        <v>1</v>
      </c>
      <c r="R28" s="71" cm="1">
        <f t="array" aca="1" ref="R28" ca="1">INDIRECT("'"&amp;R$27&amp;"'!G"&amp;10+$A28)</f>
        <v>0</v>
      </c>
      <c r="S28" s="71" cm="1">
        <f t="array" aca="1" ref="S28" ca="1">INDIRECT("'"&amp;S$27&amp;"'!G"&amp;10+$A28)</f>
        <v>0</v>
      </c>
      <c r="T28" s="71" cm="1">
        <f t="array" aca="1" ref="T28" ca="1">INDIRECT("'"&amp;T$27&amp;"'!G"&amp;10+$A28)</f>
        <v>0</v>
      </c>
      <c r="U28" s="71">
        <f ca="1">IF(SUM($R$28:$T$45)=0,0,IF(R28=LARGE($R28:$T28,1),1/COUNTIF($R28:$T28,LARGE($R28:$T28,1)),0))</f>
        <v>0.33333333333333331</v>
      </c>
      <c r="V28" s="71">
        <f t="shared" ref="V28:W28" ca="1" si="4">IF(SUM($R$28:$T$45)=0,0,IF(S28=LARGE($R28:$T28,1),1/COUNTIF($R28:$T28,LARGE($R28:$T28,1)),0))</f>
        <v>0.33333333333333331</v>
      </c>
      <c r="W28" s="71">
        <f t="shared" ca="1" si="4"/>
        <v>0.33333333333333331</v>
      </c>
    </row>
    <row r="29" spans="1:23" ht="15" customHeight="1" x14ac:dyDescent="0.25">
      <c r="A29" s="96">
        <v>2</v>
      </c>
      <c r="B29" s="71" cm="1">
        <f t="array" aca="1" ref="B29" ca="1">INDIRECT("'"&amp;B$27&amp;"'!G"&amp;10+$A29)</f>
        <v>0</v>
      </c>
      <c r="C29" s="71" cm="1">
        <f t="array" aca="1" ref="C29" ca="1">INDIRECT("'"&amp;C$27&amp;"'!G"&amp;10+$A29)</f>
        <v>2</v>
      </c>
      <c r="D29" s="71" cm="1">
        <f t="array" aca="1" ref="D29" ca="1">INDIRECT("'"&amp;D$27&amp;"'!G"&amp;10+$A29)</f>
        <v>2</v>
      </c>
      <c r="E29" s="71">
        <f t="shared" ref="E29:E44" ca="1" si="5">IF(SUM($B$28:$D$45)=0,0,IF(B29=LARGE($B29:$D29,1),1/COUNTIF($B29:$D29,LARGE($B29:$D29,1)),0))</f>
        <v>0</v>
      </c>
      <c r="F29" s="71">
        <f t="shared" ref="F29:F44" ca="1" si="6">IF(SUM($B$28:$D$45)=0,0,IF(C29=LARGE($B29:$D29,1),1/COUNTIF($B29:$D29,LARGE($B29:$D29,1)),0))</f>
        <v>0.5</v>
      </c>
      <c r="G29" s="71">
        <f t="shared" ref="G29:G44" ca="1" si="7">IF(SUM($B$28:$D$45)=0,0,IF(D29=LARGE($B29:$D29,1),1/COUNTIF($B29:$D29,LARGE($B29:$D29,1)),0))</f>
        <v>0.5</v>
      </c>
      <c r="I29" s="96">
        <v>2</v>
      </c>
      <c r="J29" s="71" cm="1">
        <f t="array" aca="1" ref="J29" ca="1">INDIRECT("'"&amp;J$27&amp;"'!G"&amp;10+$A29)</f>
        <v>2</v>
      </c>
      <c r="K29" s="71" cm="1">
        <f t="array" aca="1" ref="K29" ca="1">INDIRECT("'"&amp;K$27&amp;"'!G"&amp;10+$A29)</f>
        <v>0</v>
      </c>
      <c r="L29" s="71" cm="1">
        <f t="array" aca="1" ref="L29" ca="1">INDIRECT("'"&amp;L$27&amp;"'!G"&amp;10+$A29)</f>
        <v>2</v>
      </c>
      <c r="M29" s="71">
        <f t="shared" ref="M29:M45" ca="1" si="8">IF(SUM($J$28:$L$45)=0,0,IF(J29=LARGE($J29:$L29,1),1/COUNTIF($J29:$L29,LARGE($J29:$L29,1)),0))</f>
        <v>0.5</v>
      </c>
      <c r="N29" s="71">
        <f t="shared" ref="N29:N45" ca="1" si="9">IF(SUM($J$28:$L$45)=0,0,IF(K29=LARGE($J29:$L29,1),1/COUNTIF($J29:$L29,LARGE($J29:$L29,1)),0))</f>
        <v>0</v>
      </c>
      <c r="O29" s="71">
        <f t="shared" ref="O29:O45" ca="1" si="10">IF(SUM($J$28:$L$45)=0,0,IF(L29=LARGE($J29:$L29,1),1/COUNTIF($J29:$L29,LARGE($J29:$L29,1)),0))</f>
        <v>0.5</v>
      </c>
      <c r="Q29" s="96">
        <v>2</v>
      </c>
      <c r="R29" s="71" cm="1">
        <f t="array" aca="1" ref="R29" ca="1">INDIRECT("'"&amp;R$27&amp;"'!G"&amp;10+$A29)</f>
        <v>3</v>
      </c>
      <c r="S29" s="71" cm="1">
        <f t="array" aca="1" ref="S29" ca="1">INDIRECT("'"&amp;S$27&amp;"'!G"&amp;10+$A29)</f>
        <v>3</v>
      </c>
      <c r="T29" s="71" cm="1">
        <f t="array" aca="1" ref="T29" ca="1">INDIRECT("'"&amp;T$27&amp;"'!G"&amp;10+$A29)</f>
        <v>2</v>
      </c>
      <c r="U29" s="71">
        <f t="shared" ref="U29:U45" ca="1" si="11">IF(SUM($R$28:$T$45)=0,0,IF(R29=LARGE($R29:$T29,1),1/COUNTIF($R29:$T29,LARGE($R29:$T29,1)),0))</f>
        <v>0.5</v>
      </c>
      <c r="V29" s="71">
        <f t="shared" ref="V29:V45" ca="1" si="12">IF(SUM($R$28:$T$45)=0,0,IF(S29=LARGE($R29:$T29,1),1/COUNTIF($R29:$T29,LARGE($R29:$T29,1)),0))</f>
        <v>0.5</v>
      </c>
      <c r="W29" s="71">
        <f t="shared" ref="W29:W45" ca="1" si="13">IF(SUM($R$28:$T$45)=0,0,IF(T29=LARGE($R29:$T29,1),1/COUNTIF($R29:$T29,LARGE($R29:$T29,1)),0))</f>
        <v>0</v>
      </c>
    </row>
    <row r="30" spans="1:23" ht="15" customHeight="1" x14ac:dyDescent="0.25">
      <c r="A30" s="96">
        <v>3</v>
      </c>
      <c r="B30" s="71" cm="1">
        <f t="array" aca="1" ref="B30" ca="1">INDIRECT("'"&amp;B$27&amp;"'!G"&amp;10+$A30)</f>
        <v>0</v>
      </c>
      <c r="C30" s="71" cm="1">
        <f t="array" aca="1" ref="C30" ca="1">INDIRECT("'"&amp;C$27&amp;"'!G"&amp;10+$A30)</f>
        <v>2</v>
      </c>
      <c r="D30" s="71" cm="1">
        <f t="array" aca="1" ref="D30" ca="1">INDIRECT("'"&amp;D$27&amp;"'!G"&amp;10+$A30)</f>
        <v>0</v>
      </c>
      <c r="E30" s="71">
        <f t="shared" ca="1" si="5"/>
        <v>0</v>
      </c>
      <c r="F30" s="71">
        <f t="shared" ca="1" si="6"/>
        <v>1</v>
      </c>
      <c r="G30" s="71">
        <f t="shared" ca="1" si="7"/>
        <v>0</v>
      </c>
      <c r="I30" s="96">
        <v>3</v>
      </c>
      <c r="J30" s="71" cm="1">
        <f t="array" aca="1" ref="J30" ca="1">INDIRECT("'"&amp;J$27&amp;"'!G"&amp;10+$A30)</f>
        <v>2</v>
      </c>
      <c r="K30" s="71" cm="1">
        <f t="array" aca="1" ref="K30" ca="1">INDIRECT("'"&amp;K$27&amp;"'!G"&amp;10+$A30)</f>
        <v>2</v>
      </c>
      <c r="L30" s="71" cm="1">
        <f t="array" aca="1" ref="L30" ca="1">INDIRECT("'"&amp;L$27&amp;"'!G"&amp;10+$A30)</f>
        <v>2</v>
      </c>
      <c r="M30" s="71">
        <f t="shared" ca="1" si="8"/>
        <v>0.33333333333333331</v>
      </c>
      <c r="N30" s="71">
        <f t="shared" ca="1" si="9"/>
        <v>0.33333333333333331</v>
      </c>
      <c r="O30" s="71">
        <f t="shared" ca="1" si="10"/>
        <v>0.33333333333333331</v>
      </c>
      <c r="Q30" s="96">
        <v>3</v>
      </c>
      <c r="R30" s="71" cm="1">
        <f t="array" aca="1" ref="R30" ca="1">INDIRECT("'"&amp;R$27&amp;"'!G"&amp;10+$A30)</f>
        <v>0</v>
      </c>
      <c r="S30" s="71" cm="1">
        <f t="array" aca="1" ref="S30" ca="1">INDIRECT("'"&amp;S$27&amp;"'!G"&amp;10+$A30)</f>
        <v>0</v>
      </c>
      <c r="T30" s="71" cm="1">
        <f t="array" aca="1" ref="T30" ca="1">INDIRECT("'"&amp;T$27&amp;"'!G"&amp;10+$A30)</f>
        <v>3</v>
      </c>
      <c r="U30" s="71">
        <f t="shared" ca="1" si="11"/>
        <v>0</v>
      </c>
      <c r="V30" s="71">
        <f t="shared" ca="1" si="12"/>
        <v>0</v>
      </c>
      <c r="W30" s="71">
        <f t="shared" ca="1" si="13"/>
        <v>1</v>
      </c>
    </row>
    <row r="31" spans="1:23" ht="15" customHeight="1" x14ac:dyDescent="0.25">
      <c r="A31" s="96">
        <v>4</v>
      </c>
      <c r="B31" s="71" cm="1">
        <f t="array" aca="1" ref="B31" ca="1">INDIRECT("'"&amp;B$27&amp;"'!G"&amp;10+$A31)</f>
        <v>0</v>
      </c>
      <c r="C31" s="71" cm="1">
        <f t="array" aca="1" ref="C31" ca="1">INDIRECT("'"&amp;C$27&amp;"'!G"&amp;10+$A31)</f>
        <v>0</v>
      </c>
      <c r="D31" s="71" cm="1">
        <f t="array" aca="1" ref="D31" ca="1">INDIRECT("'"&amp;D$27&amp;"'!G"&amp;10+$A31)</f>
        <v>2</v>
      </c>
      <c r="E31" s="71">
        <f t="shared" ca="1" si="5"/>
        <v>0</v>
      </c>
      <c r="F31" s="71">
        <f t="shared" ca="1" si="6"/>
        <v>0</v>
      </c>
      <c r="G31" s="71">
        <f t="shared" ca="1" si="7"/>
        <v>1</v>
      </c>
      <c r="I31" s="96">
        <v>4</v>
      </c>
      <c r="J31" s="71" cm="1">
        <f t="array" aca="1" ref="J31" ca="1">INDIRECT("'"&amp;J$27&amp;"'!G"&amp;10+$A31)</f>
        <v>2</v>
      </c>
      <c r="K31" s="71" cm="1">
        <f t="array" aca="1" ref="K31" ca="1">INDIRECT("'"&amp;K$27&amp;"'!G"&amp;10+$A31)</f>
        <v>0</v>
      </c>
      <c r="L31" s="71" cm="1">
        <f t="array" aca="1" ref="L31" ca="1">INDIRECT("'"&amp;L$27&amp;"'!G"&amp;10+$A31)</f>
        <v>2</v>
      </c>
      <c r="M31" s="71">
        <f t="shared" ca="1" si="8"/>
        <v>0.5</v>
      </c>
      <c r="N31" s="71">
        <f t="shared" ca="1" si="9"/>
        <v>0</v>
      </c>
      <c r="O31" s="71">
        <f t="shared" ca="1" si="10"/>
        <v>0.5</v>
      </c>
      <c r="Q31" s="96">
        <v>4</v>
      </c>
      <c r="R31" s="71" cm="1">
        <f t="array" aca="1" ref="R31" ca="1">INDIRECT("'"&amp;R$27&amp;"'!G"&amp;10+$A31)</f>
        <v>3</v>
      </c>
      <c r="S31" s="71" cm="1">
        <f t="array" aca="1" ref="S31" ca="1">INDIRECT("'"&amp;S$27&amp;"'!G"&amp;10+$A31)</f>
        <v>3</v>
      </c>
      <c r="T31" s="71" cm="1">
        <f t="array" aca="1" ref="T31" ca="1">INDIRECT("'"&amp;T$27&amp;"'!G"&amp;10+$A31)</f>
        <v>0</v>
      </c>
      <c r="U31" s="71">
        <f t="shared" ca="1" si="11"/>
        <v>0.5</v>
      </c>
      <c r="V31" s="71">
        <f t="shared" ca="1" si="12"/>
        <v>0.5</v>
      </c>
      <c r="W31" s="71">
        <f t="shared" ca="1" si="13"/>
        <v>0</v>
      </c>
    </row>
    <row r="32" spans="1:23" x14ac:dyDescent="0.25">
      <c r="A32" s="96">
        <v>5</v>
      </c>
      <c r="B32" s="71" cm="1">
        <f t="array" aca="1" ref="B32" ca="1">INDIRECT("'"&amp;B$27&amp;"'!G"&amp;10+$A32)</f>
        <v>2</v>
      </c>
      <c r="C32" s="71" cm="1">
        <f t="array" aca="1" ref="C32" ca="1">INDIRECT("'"&amp;C$27&amp;"'!G"&amp;10+$A32)</f>
        <v>1</v>
      </c>
      <c r="D32" s="71" cm="1">
        <f t="array" aca="1" ref="D32" ca="1">INDIRECT("'"&amp;D$27&amp;"'!G"&amp;10+$A32)</f>
        <v>3</v>
      </c>
      <c r="E32" s="71">
        <f t="shared" ca="1" si="5"/>
        <v>0</v>
      </c>
      <c r="F32" s="71">
        <f t="shared" ca="1" si="6"/>
        <v>0</v>
      </c>
      <c r="G32" s="71">
        <f t="shared" ca="1" si="7"/>
        <v>1</v>
      </c>
      <c r="I32" s="96">
        <v>5</v>
      </c>
      <c r="J32" s="71" cm="1">
        <f t="array" aca="1" ref="J32" ca="1">INDIRECT("'"&amp;J$27&amp;"'!G"&amp;10+$A32)</f>
        <v>0</v>
      </c>
      <c r="K32" s="71" cm="1">
        <f t="array" aca="1" ref="K32" ca="1">INDIRECT("'"&amp;K$27&amp;"'!G"&amp;10+$A32)</f>
        <v>2</v>
      </c>
      <c r="L32" s="71" cm="1">
        <f t="array" aca="1" ref="L32" ca="1">INDIRECT("'"&amp;L$27&amp;"'!G"&amp;10+$A32)</f>
        <v>3</v>
      </c>
      <c r="M32" s="71">
        <f t="shared" ca="1" si="8"/>
        <v>0</v>
      </c>
      <c r="N32" s="71">
        <f t="shared" ca="1" si="9"/>
        <v>0</v>
      </c>
      <c r="O32" s="71">
        <f t="shared" ca="1" si="10"/>
        <v>1</v>
      </c>
      <c r="Q32" s="96">
        <v>5</v>
      </c>
      <c r="R32" s="71" cm="1">
        <f t="array" aca="1" ref="R32" ca="1">INDIRECT("'"&amp;R$27&amp;"'!G"&amp;10+$A32)</f>
        <v>0</v>
      </c>
      <c r="S32" s="71" cm="1">
        <f t="array" aca="1" ref="S32" ca="1">INDIRECT("'"&amp;S$27&amp;"'!G"&amp;10+$A32)</f>
        <v>1</v>
      </c>
      <c r="T32" s="71" cm="1">
        <f t="array" aca="1" ref="T32" ca="1">INDIRECT("'"&amp;T$27&amp;"'!G"&amp;10+$A32)</f>
        <v>1</v>
      </c>
      <c r="U32" s="71">
        <f t="shared" ca="1" si="11"/>
        <v>0</v>
      </c>
      <c r="V32" s="71">
        <f t="shared" ca="1" si="12"/>
        <v>0.5</v>
      </c>
      <c r="W32" s="71">
        <f t="shared" ca="1" si="13"/>
        <v>0.5</v>
      </c>
    </row>
    <row r="33" spans="1:23" x14ac:dyDescent="0.25">
      <c r="A33" s="96">
        <v>6</v>
      </c>
      <c r="B33" s="71" cm="1">
        <f t="array" aca="1" ref="B33" ca="1">INDIRECT("'"&amp;B$27&amp;"'!G"&amp;10+$A33)</f>
        <v>1</v>
      </c>
      <c r="C33" s="71" cm="1">
        <f t="array" aca="1" ref="C33" ca="1">INDIRECT("'"&amp;C$27&amp;"'!G"&amp;10+$A33)</f>
        <v>2</v>
      </c>
      <c r="D33" s="71" cm="1">
        <f t="array" aca="1" ref="D33" ca="1">INDIRECT("'"&amp;D$27&amp;"'!G"&amp;10+$A33)</f>
        <v>1</v>
      </c>
      <c r="E33" s="71">
        <f t="shared" ca="1" si="5"/>
        <v>0</v>
      </c>
      <c r="F33" s="71">
        <f t="shared" ca="1" si="6"/>
        <v>1</v>
      </c>
      <c r="G33" s="71">
        <f t="shared" ca="1" si="7"/>
        <v>0</v>
      </c>
      <c r="I33" s="96">
        <v>6</v>
      </c>
      <c r="J33" s="71" cm="1">
        <f t="array" aca="1" ref="J33" ca="1">INDIRECT("'"&amp;J$27&amp;"'!G"&amp;10+$A33)</f>
        <v>3</v>
      </c>
      <c r="K33" s="71" cm="1">
        <f t="array" aca="1" ref="K33" ca="1">INDIRECT("'"&amp;K$27&amp;"'!G"&amp;10+$A33)</f>
        <v>1</v>
      </c>
      <c r="L33" s="71" cm="1">
        <f t="array" aca="1" ref="L33" ca="1">INDIRECT("'"&amp;L$27&amp;"'!G"&amp;10+$A33)</f>
        <v>3</v>
      </c>
      <c r="M33" s="71">
        <f t="shared" ca="1" si="8"/>
        <v>0.5</v>
      </c>
      <c r="N33" s="71">
        <f t="shared" ca="1" si="9"/>
        <v>0</v>
      </c>
      <c r="O33" s="71">
        <f t="shared" ca="1" si="10"/>
        <v>0.5</v>
      </c>
      <c r="Q33" s="96">
        <v>6</v>
      </c>
      <c r="R33" s="71" cm="1">
        <f t="array" aca="1" ref="R33" ca="1">INDIRECT("'"&amp;R$27&amp;"'!G"&amp;10+$A33)</f>
        <v>2</v>
      </c>
      <c r="S33" s="71" cm="1">
        <f t="array" aca="1" ref="S33" ca="1">INDIRECT("'"&amp;S$27&amp;"'!G"&amp;10+$A33)</f>
        <v>3</v>
      </c>
      <c r="T33" s="71" cm="1">
        <f t="array" aca="1" ref="T33" ca="1">INDIRECT("'"&amp;T$27&amp;"'!G"&amp;10+$A33)</f>
        <v>2</v>
      </c>
      <c r="U33" s="71">
        <f t="shared" ca="1" si="11"/>
        <v>0</v>
      </c>
      <c r="V33" s="71">
        <f t="shared" ca="1" si="12"/>
        <v>1</v>
      </c>
      <c r="W33" s="71">
        <f t="shared" ca="1" si="13"/>
        <v>0</v>
      </c>
    </row>
    <row r="34" spans="1:23" x14ac:dyDescent="0.25">
      <c r="A34" s="96">
        <v>7</v>
      </c>
      <c r="B34" s="71" cm="1">
        <f t="array" aca="1" ref="B34" ca="1">INDIRECT("'"&amp;B$27&amp;"'!G"&amp;10+$A34)</f>
        <v>3</v>
      </c>
      <c r="C34" s="71" cm="1">
        <f t="array" aca="1" ref="C34" ca="1">INDIRECT("'"&amp;C$27&amp;"'!G"&amp;10+$A34)</f>
        <v>2</v>
      </c>
      <c r="D34" s="71" cm="1">
        <f t="array" aca="1" ref="D34" ca="1">INDIRECT("'"&amp;D$27&amp;"'!G"&amp;10+$A34)</f>
        <v>4</v>
      </c>
      <c r="E34" s="71">
        <f t="shared" ca="1" si="5"/>
        <v>0</v>
      </c>
      <c r="F34" s="71">
        <f t="shared" ca="1" si="6"/>
        <v>0</v>
      </c>
      <c r="G34" s="71">
        <f t="shared" ca="1" si="7"/>
        <v>1</v>
      </c>
      <c r="I34" s="96">
        <v>7</v>
      </c>
      <c r="J34" s="71" cm="1">
        <f t="array" aca="1" ref="J34" ca="1">INDIRECT("'"&amp;J$27&amp;"'!G"&amp;10+$A34)</f>
        <v>3</v>
      </c>
      <c r="K34" s="71" cm="1">
        <f t="array" aca="1" ref="K34" ca="1">INDIRECT("'"&amp;K$27&amp;"'!G"&amp;10+$A34)</f>
        <v>2</v>
      </c>
      <c r="L34" s="71" cm="1">
        <f t="array" aca="1" ref="L34" ca="1">INDIRECT("'"&amp;L$27&amp;"'!G"&amp;10+$A34)</f>
        <v>3</v>
      </c>
      <c r="M34" s="71">
        <f t="shared" ca="1" si="8"/>
        <v>0.5</v>
      </c>
      <c r="N34" s="71">
        <f t="shared" ca="1" si="9"/>
        <v>0</v>
      </c>
      <c r="O34" s="71">
        <f t="shared" ca="1" si="10"/>
        <v>0.5</v>
      </c>
      <c r="Q34" s="96">
        <v>7</v>
      </c>
      <c r="R34" s="71" cm="1">
        <f t="array" aca="1" ref="R34" ca="1">INDIRECT("'"&amp;R$27&amp;"'!G"&amp;10+$A34)</f>
        <v>0</v>
      </c>
      <c r="S34" s="71" cm="1">
        <f t="array" aca="1" ref="S34" ca="1">INDIRECT("'"&amp;S$27&amp;"'!G"&amp;10+$A34)</f>
        <v>0</v>
      </c>
      <c r="T34" s="71" cm="1">
        <f t="array" aca="1" ref="T34" ca="1">INDIRECT("'"&amp;T$27&amp;"'!G"&amp;10+$A34)</f>
        <v>1</v>
      </c>
      <c r="U34" s="71">
        <f t="shared" ca="1" si="11"/>
        <v>0</v>
      </c>
      <c r="V34" s="71">
        <f t="shared" ca="1" si="12"/>
        <v>0</v>
      </c>
      <c r="W34" s="71">
        <f t="shared" ca="1" si="13"/>
        <v>1</v>
      </c>
    </row>
    <row r="35" spans="1:23" x14ac:dyDescent="0.25">
      <c r="A35" s="96">
        <v>8</v>
      </c>
      <c r="B35" s="71" cm="1">
        <f t="array" aca="1" ref="B35" ca="1">INDIRECT("'"&amp;B$27&amp;"'!G"&amp;10+$A35)</f>
        <v>1</v>
      </c>
      <c r="C35" s="71" cm="1">
        <f t="array" aca="1" ref="C35" ca="1">INDIRECT("'"&amp;C$27&amp;"'!G"&amp;10+$A35)</f>
        <v>0</v>
      </c>
      <c r="D35" s="71" cm="1">
        <f t="array" aca="1" ref="D35" ca="1">INDIRECT("'"&amp;D$27&amp;"'!G"&amp;10+$A35)</f>
        <v>3</v>
      </c>
      <c r="E35" s="71">
        <f t="shared" ca="1" si="5"/>
        <v>0</v>
      </c>
      <c r="F35" s="71">
        <f t="shared" ca="1" si="6"/>
        <v>0</v>
      </c>
      <c r="G35" s="71">
        <f t="shared" ca="1" si="7"/>
        <v>1</v>
      </c>
      <c r="I35" s="96">
        <v>8</v>
      </c>
      <c r="J35" s="71" cm="1">
        <f t="array" aca="1" ref="J35" ca="1">INDIRECT("'"&amp;J$27&amp;"'!G"&amp;10+$A35)</f>
        <v>2</v>
      </c>
      <c r="K35" s="71" cm="1">
        <f t="array" aca="1" ref="K35" ca="1">INDIRECT("'"&amp;K$27&amp;"'!G"&amp;10+$A35)</f>
        <v>1</v>
      </c>
      <c r="L35" s="71" cm="1">
        <f t="array" aca="1" ref="L35" ca="1">INDIRECT("'"&amp;L$27&amp;"'!G"&amp;10+$A35)</f>
        <v>2</v>
      </c>
      <c r="M35" s="71">
        <f t="shared" ca="1" si="8"/>
        <v>0.5</v>
      </c>
      <c r="N35" s="71">
        <f t="shared" ca="1" si="9"/>
        <v>0</v>
      </c>
      <c r="O35" s="71">
        <f t="shared" ca="1" si="10"/>
        <v>0.5</v>
      </c>
      <c r="Q35" s="96">
        <v>8</v>
      </c>
      <c r="R35" s="71" cm="1">
        <f t="array" aca="1" ref="R35" ca="1">INDIRECT("'"&amp;R$27&amp;"'!G"&amp;10+$A35)</f>
        <v>1</v>
      </c>
      <c r="S35" s="71" cm="1">
        <f t="array" aca="1" ref="S35" ca="1">INDIRECT("'"&amp;S$27&amp;"'!G"&amp;10+$A35)</f>
        <v>1</v>
      </c>
      <c r="T35" s="71" cm="1">
        <f t="array" aca="1" ref="T35" ca="1">INDIRECT("'"&amp;T$27&amp;"'!G"&amp;10+$A35)</f>
        <v>2</v>
      </c>
      <c r="U35" s="71">
        <f t="shared" ca="1" si="11"/>
        <v>0</v>
      </c>
      <c r="V35" s="71">
        <f t="shared" ca="1" si="12"/>
        <v>0</v>
      </c>
      <c r="W35" s="71">
        <f t="shared" ca="1" si="13"/>
        <v>1</v>
      </c>
    </row>
    <row r="36" spans="1:23" ht="15" customHeight="1" x14ac:dyDescent="0.25">
      <c r="A36" s="96">
        <v>9</v>
      </c>
      <c r="B36" s="71" cm="1">
        <f t="array" aca="1" ref="B36" ca="1">INDIRECT("'"&amp;B$27&amp;"'!G"&amp;10+$A36)</f>
        <v>4</v>
      </c>
      <c r="C36" s="71" cm="1">
        <f t="array" aca="1" ref="C36" ca="1">INDIRECT("'"&amp;C$27&amp;"'!G"&amp;10+$A36)</f>
        <v>2</v>
      </c>
      <c r="D36" s="71" cm="1">
        <f t="array" aca="1" ref="D36" ca="1">INDIRECT("'"&amp;D$27&amp;"'!G"&amp;10+$A36)</f>
        <v>2</v>
      </c>
      <c r="E36" s="71">
        <f t="shared" ca="1" si="5"/>
        <v>1</v>
      </c>
      <c r="F36" s="71">
        <f t="shared" ca="1" si="6"/>
        <v>0</v>
      </c>
      <c r="G36" s="71">
        <f t="shared" ca="1" si="7"/>
        <v>0</v>
      </c>
      <c r="I36" s="96">
        <v>9</v>
      </c>
      <c r="J36" s="71" cm="1">
        <f t="array" aca="1" ref="J36" ca="1">INDIRECT("'"&amp;J$27&amp;"'!G"&amp;10+$A36)</f>
        <v>1</v>
      </c>
      <c r="K36" s="71" cm="1">
        <f t="array" aca="1" ref="K36" ca="1">INDIRECT("'"&amp;K$27&amp;"'!G"&amp;10+$A36)</f>
        <v>0</v>
      </c>
      <c r="L36" s="71" cm="1">
        <f t="array" aca="1" ref="L36" ca="1">INDIRECT("'"&amp;L$27&amp;"'!G"&amp;10+$A36)</f>
        <v>1</v>
      </c>
      <c r="M36" s="71">
        <f t="shared" ca="1" si="8"/>
        <v>0.5</v>
      </c>
      <c r="N36" s="71">
        <f t="shared" ca="1" si="9"/>
        <v>0</v>
      </c>
      <c r="O36" s="71">
        <f t="shared" ca="1" si="10"/>
        <v>0.5</v>
      </c>
      <c r="Q36" s="96">
        <v>9</v>
      </c>
      <c r="R36" s="71" cm="1">
        <f t="array" aca="1" ref="R36" ca="1">INDIRECT("'"&amp;R$27&amp;"'!G"&amp;10+$A36)</f>
        <v>1</v>
      </c>
      <c r="S36" s="71" cm="1">
        <f t="array" aca="1" ref="S36" ca="1">INDIRECT("'"&amp;S$27&amp;"'!G"&amp;10+$A36)</f>
        <v>1</v>
      </c>
      <c r="T36" s="71" cm="1">
        <f t="array" aca="1" ref="T36" ca="1">INDIRECT("'"&amp;T$27&amp;"'!G"&amp;10+$A36)</f>
        <v>4</v>
      </c>
      <c r="U36" s="71">
        <f t="shared" ca="1" si="11"/>
        <v>0</v>
      </c>
      <c r="V36" s="71">
        <f t="shared" ca="1" si="12"/>
        <v>0</v>
      </c>
      <c r="W36" s="71">
        <f t="shared" ca="1" si="13"/>
        <v>1</v>
      </c>
    </row>
    <row r="37" spans="1:23" ht="15" customHeight="1" x14ac:dyDescent="0.25">
      <c r="A37" s="96">
        <v>10</v>
      </c>
      <c r="B37" s="71" cm="1">
        <f t="array" aca="1" ref="B37" ca="1">INDIRECT("'"&amp;B$27&amp;"'!G"&amp;10+$A37)</f>
        <v>1</v>
      </c>
      <c r="C37" s="71" cm="1">
        <f t="array" aca="1" ref="C37" ca="1">INDIRECT("'"&amp;C$27&amp;"'!G"&amp;10+$A37)</f>
        <v>2</v>
      </c>
      <c r="D37" s="71" cm="1">
        <f t="array" aca="1" ref="D37" ca="1">INDIRECT("'"&amp;D$27&amp;"'!G"&amp;10+$A37)</f>
        <v>1</v>
      </c>
      <c r="E37" s="71">
        <f t="shared" ca="1" si="5"/>
        <v>0</v>
      </c>
      <c r="F37" s="71">
        <f t="shared" ca="1" si="6"/>
        <v>1</v>
      </c>
      <c r="G37" s="71">
        <f t="shared" ca="1" si="7"/>
        <v>0</v>
      </c>
      <c r="I37" s="96">
        <v>10</v>
      </c>
      <c r="J37" s="71" cm="1">
        <f t="array" aca="1" ref="J37" ca="1">INDIRECT("'"&amp;J$27&amp;"'!G"&amp;10+$A37)</f>
        <v>1</v>
      </c>
      <c r="K37" s="71" cm="1">
        <f t="array" aca="1" ref="K37" ca="1">INDIRECT("'"&amp;K$27&amp;"'!G"&amp;10+$A37)</f>
        <v>1</v>
      </c>
      <c r="L37" s="71" cm="1">
        <f t="array" aca="1" ref="L37" ca="1">INDIRECT("'"&amp;L$27&amp;"'!G"&amp;10+$A37)</f>
        <v>1</v>
      </c>
      <c r="M37" s="71">
        <f t="shared" ca="1" si="8"/>
        <v>0.33333333333333331</v>
      </c>
      <c r="N37" s="71">
        <f t="shared" ca="1" si="9"/>
        <v>0.33333333333333331</v>
      </c>
      <c r="O37" s="71">
        <f t="shared" ca="1" si="10"/>
        <v>0.33333333333333331</v>
      </c>
      <c r="Q37" s="96">
        <v>10</v>
      </c>
      <c r="R37" s="71" cm="1">
        <f t="array" aca="1" ref="R37" ca="1">INDIRECT("'"&amp;R$27&amp;"'!G"&amp;10+$A37)</f>
        <v>1</v>
      </c>
      <c r="S37" s="71" cm="1">
        <f t="array" aca="1" ref="S37" ca="1">INDIRECT("'"&amp;S$27&amp;"'!G"&amp;10+$A37)</f>
        <v>1</v>
      </c>
      <c r="T37" s="71" cm="1">
        <f t="array" aca="1" ref="T37" ca="1">INDIRECT("'"&amp;T$27&amp;"'!G"&amp;10+$A37)</f>
        <v>1</v>
      </c>
      <c r="U37" s="71">
        <f t="shared" ca="1" si="11"/>
        <v>0.33333333333333331</v>
      </c>
      <c r="V37" s="71">
        <f t="shared" ca="1" si="12"/>
        <v>0.33333333333333331</v>
      </c>
      <c r="W37" s="71">
        <f t="shared" ca="1" si="13"/>
        <v>0.33333333333333331</v>
      </c>
    </row>
    <row r="38" spans="1:23" ht="15" customHeight="1" x14ac:dyDescent="0.25">
      <c r="A38" s="96">
        <v>11</v>
      </c>
      <c r="B38" s="71" cm="1">
        <f t="array" aca="1" ref="B38" ca="1">INDIRECT("'"&amp;B$27&amp;"'!G"&amp;10+$A38)</f>
        <v>3</v>
      </c>
      <c r="C38" s="71" cm="1">
        <f t="array" aca="1" ref="C38" ca="1">INDIRECT("'"&amp;C$27&amp;"'!G"&amp;10+$A38)</f>
        <v>0</v>
      </c>
      <c r="D38" s="71" cm="1">
        <f t="array" aca="1" ref="D38" ca="1">INDIRECT("'"&amp;D$27&amp;"'!G"&amp;10+$A38)</f>
        <v>2</v>
      </c>
      <c r="E38" s="71">
        <f t="shared" ca="1" si="5"/>
        <v>1</v>
      </c>
      <c r="F38" s="71">
        <f t="shared" ca="1" si="6"/>
        <v>0</v>
      </c>
      <c r="G38" s="71">
        <f t="shared" ca="1" si="7"/>
        <v>0</v>
      </c>
      <c r="I38" s="96">
        <v>11</v>
      </c>
      <c r="J38" s="71" cm="1">
        <f t="array" aca="1" ref="J38" ca="1">INDIRECT("'"&amp;J$27&amp;"'!G"&amp;10+$A38)</f>
        <v>0</v>
      </c>
      <c r="K38" s="71" cm="1">
        <f t="array" aca="1" ref="K38" ca="1">INDIRECT("'"&amp;K$27&amp;"'!G"&amp;10+$A38)</f>
        <v>0</v>
      </c>
      <c r="L38" s="71" cm="1">
        <f t="array" aca="1" ref="L38" ca="1">INDIRECT("'"&amp;L$27&amp;"'!G"&amp;10+$A38)</f>
        <v>0</v>
      </c>
      <c r="M38" s="71">
        <f t="shared" ca="1" si="8"/>
        <v>0.33333333333333331</v>
      </c>
      <c r="N38" s="71">
        <f t="shared" ca="1" si="9"/>
        <v>0.33333333333333331</v>
      </c>
      <c r="O38" s="71">
        <f t="shared" ca="1" si="10"/>
        <v>0.33333333333333331</v>
      </c>
      <c r="Q38" s="96">
        <v>11</v>
      </c>
      <c r="R38" s="71" cm="1">
        <f t="array" aca="1" ref="R38" ca="1">INDIRECT("'"&amp;R$27&amp;"'!G"&amp;10+$A38)</f>
        <v>1</v>
      </c>
      <c r="S38" s="71" cm="1">
        <f t="array" aca="1" ref="S38" ca="1">INDIRECT("'"&amp;S$27&amp;"'!G"&amp;10+$A38)</f>
        <v>1</v>
      </c>
      <c r="T38" s="71" cm="1">
        <f t="array" aca="1" ref="T38" ca="1">INDIRECT("'"&amp;T$27&amp;"'!G"&amp;10+$A38)</f>
        <v>2</v>
      </c>
      <c r="U38" s="71">
        <f t="shared" ca="1" si="11"/>
        <v>0</v>
      </c>
      <c r="V38" s="71">
        <f t="shared" ca="1" si="12"/>
        <v>0</v>
      </c>
      <c r="W38" s="71">
        <f t="shared" ca="1" si="13"/>
        <v>1</v>
      </c>
    </row>
    <row r="39" spans="1:23" ht="15" customHeight="1" x14ac:dyDescent="0.25">
      <c r="A39" s="96">
        <v>12</v>
      </c>
      <c r="B39" s="71" cm="1">
        <f t="array" aca="1" ref="B39" ca="1">INDIRECT("'"&amp;B$27&amp;"'!G"&amp;10+$A39)</f>
        <v>3</v>
      </c>
      <c r="C39" s="71" cm="1">
        <f t="array" aca="1" ref="C39" ca="1">INDIRECT("'"&amp;C$27&amp;"'!G"&amp;10+$A39)</f>
        <v>1</v>
      </c>
      <c r="D39" s="71" cm="1">
        <f t="array" aca="1" ref="D39" ca="1">INDIRECT("'"&amp;D$27&amp;"'!G"&amp;10+$A39)</f>
        <v>0</v>
      </c>
      <c r="E39" s="71">
        <f t="shared" ca="1" si="5"/>
        <v>1</v>
      </c>
      <c r="F39" s="71">
        <f t="shared" ca="1" si="6"/>
        <v>0</v>
      </c>
      <c r="G39" s="71">
        <f t="shared" ca="1" si="7"/>
        <v>0</v>
      </c>
      <c r="I39" s="96">
        <v>12</v>
      </c>
      <c r="J39" s="71" cm="1">
        <f t="array" aca="1" ref="J39" ca="1">INDIRECT("'"&amp;J$27&amp;"'!G"&amp;10+$A39)</f>
        <v>1</v>
      </c>
      <c r="K39" s="71" cm="1">
        <f t="array" aca="1" ref="K39" ca="1">INDIRECT("'"&amp;K$27&amp;"'!G"&amp;10+$A39)</f>
        <v>1</v>
      </c>
      <c r="L39" s="71" cm="1">
        <f t="array" aca="1" ref="L39" ca="1">INDIRECT("'"&amp;L$27&amp;"'!G"&amp;10+$A39)</f>
        <v>0</v>
      </c>
      <c r="M39" s="71">
        <f t="shared" ca="1" si="8"/>
        <v>0.5</v>
      </c>
      <c r="N39" s="71">
        <f t="shared" ca="1" si="9"/>
        <v>0.5</v>
      </c>
      <c r="O39" s="71">
        <f t="shared" ca="1" si="10"/>
        <v>0</v>
      </c>
      <c r="Q39" s="96">
        <v>12</v>
      </c>
      <c r="R39" s="71" cm="1">
        <f t="array" aca="1" ref="R39" ca="1">INDIRECT("'"&amp;R$27&amp;"'!G"&amp;10+$A39)</f>
        <v>0</v>
      </c>
      <c r="S39" s="71" cm="1">
        <f t="array" aca="1" ref="S39" ca="1">INDIRECT("'"&amp;S$27&amp;"'!G"&amp;10+$A39)</f>
        <v>0</v>
      </c>
      <c r="T39" s="71" cm="1">
        <f t="array" aca="1" ref="T39" ca="1">INDIRECT("'"&amp;T$27&amp;"'!G"&amp;10+$A39)</f>
        <v>2</v>
      </c>
      <c r="U39" s="71">
        <f t="shared" ca="1" si="11"/>
        <v>0</v>
      </c>
      <c r="V39" s="71">
        <f t="shared" ca="1" si="12"/>
        <v>0</v>
      </c>
      <c r="W39" s="71">
        <f t="shared" ca="1" si="13"/>
        <v>1</v>
      </c>
    </row>
    <row r="40" spans="1:23" ht="15" customHeight="1" x14ac:dyDescent="0.25">
      <c r="A40" s="96">
        <v>13</v>
      </c>
      <c r="B40" s="71" cm="1">
        <f t="array" aca="1" ref="B40" ca="1">INDIRECT("'"&amp;B$27&amp;"'!G"&amp;10+$A40)</f>
        <v>2</v>
      </c>
      <c r="C40" s="71" cm="1">
        <f t="array" aca="1" ref="C40" ca="1">INDIRECT("'"&amp;C$27&amp;"'!G"&amp;10+$A40)</f>
        <v>0</v>
      </c>
      <c r="D40" s="71" cm="1">
        <f t="array" aca="1" ref="D40" ca="1">INDIRECT("'"&amp;D$27&amp;"'!G"&amp;10+$A40)</f>
        <v>3</v>
      </c>
      <c r="E40" s="71">
        <f t="shared" ca="1" si="5"/>
        <v>0</v>
      </c>
      <c r="F40" s="71">
        <f t="shared" ca="1" si="6"/>
        <v>0</v>
      </c>
      <c r="G40" s="71">
        <f t="shared" ca="1" si="7"/>
        <v>1</v>
      </c>
      <c r="I40" s="96">
        <v>13</v>
      </c>
      <c r="J40" s="71" cm="1">
        <f t="array" aca="1" ref="J40" ca="1">INDIRECT("'"&amp;J$27&amp;"'!G"&amp;10+$A40)</f>
        <v>2</v>
      </c>
      <c r="K40" s="71" cm="1">
        <f t="array" aca="1" ref="K40" ca="1">INDIRECT("'"&amp;K$27&amp;"'!G"&amp;10+$A40)</f>
        <v>3</v>
      </c>
      <c r="L40" s="71" cm="1">
        <f t="array" aca="1" ref="L40" ca="1">INDIRECT("'"&amp;L$27&amp;"'!G"&amp;10+$A40)</f>
        <v>2</v>
      </c>
      <c r="M40" s="71">
        <f t="shared" ca="1" si="8"/>
        <v>0</v>
      </c>
      <c r="N40" s="71">
        <f t="shared" ca="1" si="9"/>
        <v>1</v>
      </c>
      <c r="O40" s="71">
        <f t="shared" ca="1" si="10"/>
        <v>0</v>
      </c>
      <c r="Q40" s="96">
        <v>13</v>
      </c>
      <c r="R40" s="71" cm="1">
        <f t="array" aca="1" ref="R40" ca="1">INDIRECT("'"&amp;R$27&amp;"'!G"&amp;10+$A40)</f>
        <v>0</v>
      </c>
      <c r="S40" s="71" cm="1">
        <f t="array" aca="1" ref="S40" ca="1">INDIRECT("'"&amp;S$27&amp;"'!G"&amp;10+$A40)</f>
        <v>1</v>
      </c>
      <c r="T40" s="71" cm="1">
        <f t="array" aca="1" ref="T40" ca="1">INDIRECT("'"&amp;T$27&amp;"'!G"&amp;10+$A40)</f>
        <v>4</v>
      </c>
      <c r="U40" s="71">
        <f t="shared" ca="1" si="11"/>
        <v>0</v>
      </c>
      <c r="V40" s="71">
        <f t="shared" ca="1" si="12"/>
        <v>0</v>
      </c>
      <c r="W40" s="71">
        <f t="shared" ca="1" si="13"/>
        <v>1</v>
      </c>
    </row>
    <row r="41" spans="1:23" ht="15" customHeight="1" x14ac:dyDescent="0.25">
      <c r="A41" s="96">
        <v>14</v>
      </c>
      <c r="B41" s="71" cm="1">
        <f t="array" aca="1" ref="B41" ca="1">INDIRECT("'"&amp;B$27&amp;"'!G"&amp;10+$A41)</f>
        <v>1</v>
      </c>
      <c r="C41" s="71" cm="1">
        <f t="array" aca="1" ref="C41" ca="1">INDIRECT("'"&amp;C$27&amp;"'!G"&amp;10+$A41)</f>
        <v>1</v>
      </c>
      <c r="D41" s="71" cm="1">
        <f t="array" aca="1" ref="D41" ca="1">INDIRECT("'"&amp;D$27&amp;"'!G"&amp;10+$A41)</f>
        <v>2</v>
      </c>
      <c r="E41" s="71">
        <f t="shared" ca="1" si="5"/>
        <v>0</v>
      </c>
      <c r="F41" s="71">
        <f t="shared" ca="1" si="6"/>
        <v>0</v>
      </c>
      <c r="G41" s="71">
        <f t="shared" ca="1" si="7"/>
        <v>1</v>
      </c>
      <c r="I41" s="96">
        <v>14</v>
      </c>
      <c r="J41" s="71" cm="1">
        <f t="array" aca="1" ref="J41" ca="1">INDIRECT("'"&amp;J$27&amp;"'!G"&amp;10+$A41)</f>
        <v>3</v>
      </c>
      <c r="K41" s="71" cm="1">
        <f t="array" aca="1" ref="K41" ca="1">INDIRECT("'"&amp;K$27&amp;"'!G"&amp;10+$A41)</f>
        <v>0</v>
      </c>
      <c r="L41" s="71" cm="1">
        <f t="array" aca="1" ref="L41" ca="1">INDIRECT("'"&amp;L$27&amp;"'!G"&amp;10+$A41)</f>
        <v>2</v>
      </c>
      <c r="M41" s="71">
        <f t="shared" ca="1" si="8"/>
        <v>1</v>
      </c>
      <c r="N41" s="71">
        <f t="shared" ca="1" si="9"/>
        <v>0</v>
      </c>
      <c r="O41" s="71">
        <f t="shared" ca="1" si="10"/>
        <v>0</v>
      </c>
      <c r="Q41" s="96">
        <v>14</v>
      </c>
      <c r="R41" s="71" cm="1">
        <f t="array" aca="1" ref="R41" ca="1">INDIRECT("'"&amp;R$27&amp;"'!G"&amp;10+$A41)</f>
        <v>1</v>
      </c>
      <c r="S41" s="71" cm="1">
        <f t="array" aca="1" ref="S41" ca="1">INDIRECT("'"&amp;S$27&amp;"'!G"&amp;10+$A41)</f>
        <v>2</v>
      </c>
      <c r="T41" s="71" cm="1">
        <f t="array" aca="1" ref="T41" ca="1">INDIRECT("'"&amp;T$27&amp;"'!G"&amp;10+$A41)</f>
        <v>4</v>
      </c>
      <c r="U41" s="71">
        <f t="shared" ca="1" si="11"/>
        <v>0</v>
      </c>
      <c r="V41" s="71">
        <f t="shared" ca="1" si="12"/>
        <v>0</v>
      </c>
      <c r="W41" s="71">
        <f t="shared" ca="1" si="13"/>
        <v>1</v>
      </c>
    </row>
    <row r="42" spans="1:23" ht="15" customHeight="1" x14ac:dyDescent="0.25">
      <c r="A42" s="96">
        <v>15</v>
      </c>
      <c r="B42" s="71" cm="1">
        <f t="array" aca="1" ref="B42" ca="1">INDIRECT("'"&amp;B$27&amp;"'!G"&amp;10+$A42)</f>
        <v>1</v>
      </c>
      <c r="C42" s="71" cm="1">
        <f t="array" aca="1" ref="C42" ca="1">INDIRECT("'"&amp;C$27&amp;"'!G"&amp;10+$A42)</f>
        <v>0</v>
      </c>
      <c r="D42" s="71" cm="1">
        <f t="array" aca="1" ref="D42" ca="1">INDIRECT("'"&amp;D$27&amp;"'!G"&amp;10+$A42)</f>
        <v>3</v>
      </c>
      <c r="E42" s="71">
        <f t="shared" ca="1" si="5"/>
        <v>0</v>
      </c>
      <c r="F42" s="71">
        <f t="shared" ca="1" si="6"/>
        <v>0</v>
      </c>
      <c r="G42" s="71">
        <f t="shared" ca="1" si="7"/>
        <v>1</v>
      </c>
      <c r="I42" s="96">
        <v>15</v>
      </c>
      <c r="J42" s="71" cm="1">
        <f t="array" aca="1" ref="J42" ca="1">INDIRECT("'"&amp;J$27&amp;"'!G"&amp;10+$A42)</f>
        <v>1</v>
      </c>
      <c r="K42" s="71" cm="1">
        <f t="array" aca="1" ref="K42" ca="1">INDIRECT("'"&amp;K$27&amp;"'!G"&amp;10+$A42)</f>
        <v>3</v>
      </c>
      <c r="L42" s="71" cm="1">
        <f t="array" aca="1" ref="L42" ca="1">INDIRECT("'"&amp;L$27&amp;"'!G"&amp;10+$A42)</f>
        <v>0</v>
      </c>
      <c r="M42" s="71">
        <f t="shared" ca="1" si="8"/>
        <v>0</v>
      </c>
      <c r="N42" s="71">
        <f t="shared" ca="1" si="9"/>
        <v>1</v>
      </c>
      <c r="O42" s="71">
        <f t="shared" ca="1" si="10"/>
        <v>0</v>
      </c>
      <c r="Q42" s="96">
        <v>15</v>
      </c>
      <c r="R42" s="71" cm="1">
        <f t="array" aca="1" ref="R42" ca="1">INDIRECT("'"&amp;R$27&amp;"'!G"&amp;10+$A42)</f>
        <v>0</v>
      </c>
      <c r="S42" s="71" cm="1">
        <f t="array" aca="1" ref="S42" ca="1">INDIRECT("'"&amp;S$27&amp;"'!G"&amp;10+$A42)</f>
        <v>0</v>
      </c>
      <c r="T42" s="71" cm="1">
        <f t="array" aca="1" ref="T42" ca="1">INDIRECT("'"&amp;T$27&amp;"'!G"&amp;10+$A42)</f>
        <v>1</v>
      </c>
      <c r="U42" s="71">
        <f t="shared" ca="1" si="11"/>
        <v>0</v>
      </c>
      <c r="V42" s="71">
        <f t="shared" ca="1" si="12"/>
        <v>0</v>
      </c>
      <c r="W42" s="71">
        <f t="shared" ca="1" si="13"/>
        <v>1</v>
      </c>
    </row>
    <row r="43" spans="1:23" ht="15" customHeight="1" x14ac:dyDescent="0.25">
      <c r="A43" s="96">
        <v>16</v>
      </c>
      <c r="B43" s="71" cm="1">
        <f t="array" aca="1" ref="B43" ca="1">INDIRECT("'"&amp;B$27&amp;"'!G"&amp;10+$A43)</f>
        <v>3</v>
      </c>
      <c r="C43" s="71" cm="1">
        <f t="array" aca="1" ref="C43" ca="1">INDIRECT("'"&amp;C$27&amp;"'!G"&amp;10+$A43)</f>
        <v>0</v>
      </c>
      <c r="D43" s="71" cm="1">
        <f t="array" aca="1" ref="D43" ca="1">INDIRECT("'"&amp;D$27&amp;"'!G"&amp;10+$A43)</f>
        <v>3</v>
      </c>
      <c r="E43" s="71">
        <f t="shared" ca="1" si="5"/>
        <v>0.5</v>
      </c>
      <c r="F43" s="71">
        <f t="shared" ca="1" si="6"/>
        <v>0</v>
      </c>
      <c r="G43" s="71">
        <f t="shared" ca="1" si="7"/>
        <v>0.5</v>
      </c>
      <c r="I43" s="96">
        <v>16</v>
      </c>
      <c r="J43" s="71" cm="1">
        <f t="array" aca="1" ref="J43" ca="1">INDIRECT("'"&amp;J$27&amp;"'!G"&amp;10+$A43)</f>
        <v>0</v>
      </c>
      <c r="K43" s="71" cm="1">
        <f t="array" aca="1" ref="K43" ca="1">INDIRECT("'"&amp;K$27&amp;"'!G"&amp;10+$A43)</f>
        <v>0</v>
      </c>
      <c r="L43" s="71" cm="1">
        <f t="array" aca="1" ref="L43" ca="1">INDIRECT("'"&amp;L$27&amp;"'!G"&amp;10+$A43)</f>
        <v>0</v>
      </c>
      <c r="M43" s="71">
        <f t="shared" ca="1" si="8"/>
        <v>0.33333333333333331</v>
      </c>
      <c r="N43" s="71">
        <f t="shared" ca="1" si="9"/>
        <v>0.33333333333333331</v>
      </c>
      <c r="O43" s="71">
        <f t="shared" ca="1" si="10"/>
        <v>0.33333333333333331</v>
      </c>
      <c r="Q43" s="96">
        <v>16</v>
      </c>
      <c r="R43" s="71" cm="1">
        <f t="array" aca="1" ref="R43" ca="1">INDIRECT("'"&amp;R$27&amp;"'!G"&amp;10+$A43)</f>
        <v>0</v>
      </c>
      <c r="S43" s="71" cm="1">
        <f t="array" aca="1" ref="S43" ca="1">INDIRECT("'"&amp;S$27&amp;"'!G"&amp;10+$A43)</f>
        <v>0</v>
      </c>
      <c r="T43" s="71" cm="1">
        <f t="array" aca="1" ref="T43" ca="1">INDIRECT("'"&amp;T$27&amp;"'!G"&amp;10+$A43)</f>
        <v>0</v>
      </c>
      <c r="U43" s="71">
        <f t="shared" ca="1" si="11"/>
        <v>0.33333333333333331</v>
      </c>
      <c r="V43" s="71">
        <f t="shared" ca="1" si="12"/>
        <v>0.33333333333333331</v>
      </c>
      <c r="W43" s="71">
        <f t="shared" ca="1" si="13"/>
        <v>0.33333333333333331</v>
      </c>
    </row>
    <row r="44" spans="1:23" ht="15" customHeight="1" x14ac:dyDescent="0.25">
      <c r="A44" s="96">
        <v>17</v>
      </c>
      <c r="B44" s="71" cm="1">
        <f t="array" aca="1" ref="B44" ca="1">INDIRECT("'"&amp;B$27&amp;"'!G"&amp;10+$A44)</f>
        <v>1</v>
      </c>
      <c r="C44" s="71" cm="1">
        <f t="array" aca="1" ref="C44" ca="1">INDIRECT("'"&amp;C$27&amp;"'!G"&amp;10+$A44)</f>
        <v>2</v>
      </c>
      <c r="D44" s="71" cm="1">
        <f t="array" aca="1" ref="D44" ca="1">INDIRECT("'"&amp;D$27&amp;"'!G"&amp;10+$A44)</f>
        <v>2</v>
      </c>
      <c r="E44" s="71">
        <f t="shared" ca="1" si="5"/>
        <v>0</v>
      </c>
      <c r="F44" s="71">
        <f t="shared" ca="1" si="6"/>
        <v>0.5</v>
      </c>
      <c r="G44" s="71">
        <f t="shared" ca="1" si="7"/>
        <v>0.5</v>
      </c>
      <c r="I44" s="96">
        <v>17</v>
      </c>
      <c r="J44" s="71" cm="1">
        <f t="array" aca="1" ref="J44" ca="1">INDIRECT("'"&amp;J$27&amp;"'!G"&amp;10+$A44)</f>
        <v>2</v>
      </c>
      <c r="K44" s="71" cm="1">
        <f t="array" aca="1" ref="K44" ca="1">INDIRECT("'"&amp;K$27&amp;"'!G"&amp;10+$A44)</f>
        <v>0</v>
      </c>
      <c r="L44" s="71" cm="1">
        <f t="array" aca="1" ref="L44" ca="1">INDIRECT("'"&amp;L$27&amp;"'!G"&amp;10+$A44)</f>
        <v>0</v>
      </c>
      <c r="M44" s="71">
        <f t="shared" ca="1" si="8"/>
        <v>1</v>
      </c>
      <c r="N44" s="71">
        <f t="shared" ca="1" si="9"/>
        <v>0</v>
      </c>
      <c r="O44" s="71">
        <f t="shared" ca="1" si="10"/>
        <v>0</v>
      </c>
      <c r="Q44" s="96">
        <v>17</v>
      </c>
      <c r="R44" s="71" cm="1">
        <f t="array" aca="1" ref="R44" ca="1">INDIRECT("'"&amp;R$27&amp;"'!G"&amp;10+$A44)</f>
        <v>0</v>
      </c>
      <c r="S44" s="71" cm="1">
        <f t="array" aca="1" ref="S44" ca="1">INDIRECT("'"&amp;S$27&amp;"'!G"&amp;10+$A44)</f>
        <v>0</v>
      </c>
      <c r="T44" s="71" cm="1">
        <f t="array" aca="1" ref="T44" ca="1">INDIRECT("'"&amp;T$27&amp;"'!G"&amp;10+$A44)</f>
        <v>3</v>
      </c>
      <c r="U44" s="71">
        <f t="shared" ca="1" si="11"/>
        <v>0</v>
      </c>
      <c r="V44" s="71">
        <f t="shared" ca="1" si="12"/>
        <v>0</v>
      </c>
      <c r="W44" s="71">
        <f t="shared" ca="1" si="13"/>
        <v>1</v>
      </c>
    </row>
    <row r="45" spans="1:23" ht="15" customHeight="1" x14ac:dyDescent="0.25">
      <c r="A45" s="96">
        <v>18</v>
      </c>
      <c r="B45" s="71" cm="1">
        <f t="array" aca="1" ref="B45" ca="1">INDIRECT("'"&amp;B$27&amp;"'!G"&amp;10+$A45)</f>
        <v>2</v>
      </c>
      <c r="C45" s="71" cm="1">
        <f t="array" aca="1" ref="C45" ca="1">INDIRECT("'"&amp;C$27&amp;"'!G"&amp;10+$A45)</f>
        <v>1</v>
      </c>
      <c r="D45" s="71" cm="1">
        <f t="array" aca="1" ref="D45" ca="1">INDIRECT("'"&amp;D$27&amp;"'!G"&amp;10+$A45)</f>
        <v>0</v>
      </c>
      <c r="E45" s="71">
        <f t="shared" ref="E45" ca="1" si="14">IF(SUM($B$28:$D$45)=0,0,IF(B45=LARGE($B45:$D45,1),1/COUNTIF($B45:$D45,LARGE($B45:$D45,1))))</f>
        <v>1</v>
      </c>
      <c r="F45" s="71" t="b">
        <f t="shared" ref="F45" ca="1" si="15">IF(SUM($B$28:$D$45)=0,0,IF(C45=LARGE($B45:$D45,1),1/COUNTIF($B45:$D45,LARGE($B45:$D45,1))))</f>
        <v>0</v>
      </c>
      <c r="G45" s="71" t="b">
        <f t="shared" ref="G45" ca="1" si="16">IF(SUM($B$28:$D$45)=0,0,IF(D45=LARGE($B45:$D45,1),1/COUNTIF($B45:$D45,LARGE($B45:$D45,1))))</f>
        <v>0</v>
      </c>
      <c r="I45" s="96">
        <v>18</v>
      </c>
      <c r="J45" s="71" cm="1">
        <f t="array" aca="1" ref="J45" ca="1">INDIRECT("'"&amp;J$27&amp;"'!G"&amp;10+$A45)</f>
        <v>3</v>
      </c>
      <c r="K45" s="71" cm="1">
        <f t="array" aca="1" ref="K45" ca="1">INDIRECT("'"&amp;K$27&amp;"'!G"&amp;10+$A45)</f>
        <v>2</v>
      </c>
      <c r="L45" s="71" cm="1">
        <f t="array" aca="1" ref="L45" ca="1">INDIRECT("'"&amp;L$27&amp;"'!G"&amp;10+$A45)</f>
        <v>1</v>
      </c>
      <c r="M45" s="71">
        <f t="shared" ca="1" si="8"/>
        <v>1</v>
      </c>
      <c r="N45" s="71">
        <f t="shared" ca="1" si="9"/>
        <v>0</v>
      </c>
      <c r="O45" s="71">
        <f t="shared" ca="1" si="10"/>
        <v>0</v>
      </c>
      <c r="Q45" s="96">
        <v>18</v>
      </c>
      <c r="R45" s="71" cm="1">
        <f t="array" aca="1" ref="R45" ca="1">INDIRECT("'"&amp;R$27&amp;"'!G"&amp;10+$A45)</f>
        <v>2</v>
      </c>
      <c r="S45" s="71" cm="1">
        <f t="array" aca="1" ref="S45" ca="1">INDIRECT("'"&amp;S$27&amp;"'!G"&amp;10+$A45)</f>
        <v>2</v>
      </c>
      <c r="T45" s="71" cm="1">
        <f t="array" aca="1" ref="T45" ca="1">INDIRECT("'"&amp;T$27&amp;"'!G"&amp;10+$A45)</f>
        <v>2</v>
      </c>
      <c r="U45" s="71">
        <f t="shared" ca="1" si="11"/>
        <v>0.33333333333333331</v>
      </c>
      <c r="V45" s="71">
        <f t="shared" ca="1" si="12"/>
        <v>0.33333333333333331</v>
      </c>
      <c r="W45" s="71">
        <f t="shared" ca="1" si="13"/>
        <v>0.33333333333333331</v>
      </c>
    </row>
    <row r="46" spans="1:23" ht="15" customHeight="1" x14ac:dyDescent="0.25">
      <c r="A46" s="127" t="s">
        <v>122</v>
      </c>
      <c r="B46" s="127"/>
      <c r="C46" s="127"/>
      <c r="D46" s="127"/>
      <c r="E46" s="97">
        <f ca="1">SUM(E28:E45)</f>
        <v>5.5</v>
      </c>
      <c r="F46" s="97">
        <f ca="1">SUM(F28:F45)</f>
        <v>4</v>
      </c>
      <c r="G46" s="97">
        <f ca="1">SUM(G28:G45)</f>
        <v>8.5</v>
      </c>
      <c r="I46" s="127" t="s">
        <v>122</v>
      </c>
      <c r="J46" s="127"/>
      <c r="K46" s="127"/>
      <c r="L46" s="127"/>
      <c r="M46" s="71">
        <f ca="1">SUM(M28:M45)</f>
        <v>7.833333333333333</v>
      </c>
      <c r="N46" s="71">
        <f ca="1">SUM(N28:N45)</f>
        <v>4.833333333333333</v>
      </c>
      <c r="O46" s="71">
        <f ca="1">SUM(O28:O45)</f>
        <v>5.3333333333333321</v>
      </c>
      <c r="Q46" s="127" t="s">
        <v>122</v>
      </c>
      <c r="R46" s="127"/>
      <c r="S46" s="127"/>
      <c r="T46" s="127"/>
      <c r="U46" s="71">
        <f ca="1">SUM(U28:U45)</f>
        <v>2.333333333333333</v>
      </c>
      <c r="V46" s="71">
        <f ca="1">SUM(V28:V45)</f>
        <v>3.8333333333333335</v>
      </c>
      <c r="W46" s="71">
        <f ca="1">SUM(W28:W45)</f>
        <v>11.833333333333334</v>
      </c>
    </row>
    <row r="47" spans="1:23" s="97" customFormat="1" ht="15" hidden="1" customHeight="1" x14ac:dyDescent="0.25">
      <c r="A47" s="99" t="s">
        <v>132</v>
      </c>
      <c r="B47" s="99">
        <f ca="1">COUNTIF(E46:G46,LARGE(E46:G46,1))</f>
        <v>1</v>
      </c>
      <c r="C47" s="99" t="s">
        <v>133</v>
      </c>
      <c r="D47" s="99">
        <f ca="1">IFERROR(COUNTIF(E46:G46,LARGE(E46:G46,B47+1)),0)</f>
        <v>1</v>
      </c>
      <c r="E47" s="97" t="s">
        <v>134</v>
      </c>
      <c r="F47" s="97">
        <f ca="1">IFERROR(COUNTIF(E46:G46,LARGE(E46:G46,B47+D47+1)),0)</f>
        <v>1</v>
      </c>
      <c r="I47" s="99" t="s">
        <v>132</v>
      </c>
      <c r="J47" s="99">
        <f ca="1">COUNTIF(M46:O46,LARGE(M46:O46,1))</f>
        <v>1</v>
      </c>
      <c r="K47" s="99" t="s">
        <v>133</v>
      </c>
      <c r="L47" s="99">
        <f ca="1">IFERROR(COUNTIF(M46:O46,LARGE(M46:O46,J47+1)),0)</f>
        <v>1</v>
      </c>
      <c r="M47" s="97" t="s">
        <v>134</v>
      </c>
      <c r="N47" s="97">
        <f ca="1">IFERROR(COUNTIF(M46:O46,LARGE(M46:O46,J47+L47+1)),0)</f>
        <v>1</v>
      </c>
      <c r="Q47" s="99" t="s">
        <v>132</v>
      </c>
      <c r="R47" s="99">
        <f ca="1">COUNTIF(U46:W46,LARGE(U46:W46,1))</f>
        <v>1</v>
      </c>
      <c r="S47" s="99" t="s">
        <v>133</v>
      </c>
      <c r="T47" s="99">
        <f ca="1">IFERROR(COUNTIF(U46:W46,LARGE(U46:W46,R47+1)),0)</f>
        <v>1</v>
      </c>
      <c r="U47" s="97" t="s">
        <v>134</v>
      </c>
      <c r="V47" s="97">
        <f ca="1">IFERROR(COUNTIF(U46:W46,LARGE(U46:W46,R47+T47+1)),0)</f>
        <v>1</v>
      </c>
    </row>
    <row r="48" spans="1:23" s="97" customFormat="1" ht="15" hidden="1" customHeight="1" x14ac:dyDescent="0.25">
      <c r="A48" s="99" t="s">
        <v>118</v>
      </c>
      <c r="B48" s="99">
        <f ca="1">IF(B47=3,1,IF(B47=2,1.5,2))</f>
        <v>2</v>
      </c>
      <c r="C48" s="99">
        <f ca="1">IF(B47=3,1,IF(B47=2,1.5,IF(D47=2,0.5,1)))</f>
        <v>1</v>
      </c>
      <c r="D48" s="99">
        <f ca="1">IF(B47=3,1,IF(B47=2,0,IF(D47=2,0.5,0)))</f>
        <v>0</v>
      </c>
      <c r="I48" s="99" t="s">
        <v>118</v>
      </c>
      <c r="J48" s="99">
        <f ca="1">IF(J47=3,1,IF(J47=2,1.5,2))</f>
        <v>2</v>
      </c>
      <c r="K48" s="99">
        <f ca="1">IF(J47=3,1,IF(J47=2,1.5,IF(L47=2,0.5,1)))</f>
        <v>1</v>
      </c>
      <c r="L48" s="99">
        <f ca="1">IF(J47=3,1,IF(J47=2,0,IF(L47=2,0.5,0)))</f>
        <v>0</v>
      </c>
      <c r="Q48" s="99" t="s">
        <v>118</v>
      </c>
      <c r="R48" s="99">
        <f ca="1">IF(R47=3,1,IF(R47=2,1.5,2))</f>
        <v>2</v>
      </c>
      <c r="S48" s="99">
        <f ca="1">IF(R47=3,1,IF(R47=2,1.5,IF(T47=2,0.5,1)))</f>
        <v>1</v>
      </c>
      <c r="T48" s="99">
        <f ca="1">IF(R47=3,1,IF(R47=2,0,IF(T47=2,0.5,0)))</f>
        <v>0</v>
      </c>
    </row>
    <row r="49" spans="1:23" ht="15" customHeight="1" x14ac:dyDescent="0.25">
      <c r="A49" s="127" t="s">
        <v>124</v>
      </c>
      <c r="B49" s="127"/>
      <c r="C49" s="127"/>
      <c r="D49" s="127"/>
      <c r="E49" s="71">
        <f ca="1">IF(E46=LARGE(E46:G46,1),B48,IF(E46=LARGE(E46:G46,2),C48,D48))</f>
        <v>1</v>
      </c>
      <c r="F49" s="71">
        <f ca="1">IF(F46=LARGE(E46:G46,1),B48,IF(F46=LARGE(E46:G46,2),C48,D48))</f>
        <v>0</v>
      </c>
      <c r="G49" s="71">
        <f ca="1">IF(G46=LARGE(E46:G46,1),B48,IF(G46=LARGE(E46:G46,2),C48,D48))</f>
        <v>2</v>
      </c>
      <c r="I49" s="127" t="s">
        <v>124</v>
      </c>
      <c r="J49" s="127"/>
      <c r="K49" s="127"/>
      <c r="L49" s="127"/>
      <c r="M49" s="97">
        <f ca="1">IF(M46=LARGE(M46:O46,1),J48,IF(M46=LARGE(M46:O46,2),K48,L48))</f>
        <v>2</v>
      </c>
      <c r="N49" s="97">
        <f ca="1">IF(N46=LARGE(M46:O46,1),J48,IF(N46=LARGE(M46:O46,2),K48,L48))</f>
        <v>0</v>
      </c>
      <c r="O49" s="97">
        <f ca="1">IF(O46=LARGE(M46:O46,1),J48,IF(O46=LARGE(M46:O46,2),K48,L48))</f>
        <v>1</v>
      </c>
      <c r="Q49" s="127" t="s">
        <v>124</v>
      </c>
      <c r="R49" s="127"/>
      <c r="S49" s="127"/>
      <c r="T49" s="127"/>
      <c r="U49" s="97">
        <f ca="1">IF(U46=LARGE(U46:W46,1),R48,IF(U46=LARGE(U46:W46,2),S48,T48))</f>
        <v>0</v>
      </c>
      <c r="V49" s="97">
        <f ca="1">IF(V46=LARGE(U46:W46,1),R48,IF(V46=LARGE(U46:W46,2),S48,T48))</f>
        <v>1</v>
      </c>
      <c r="W49" s="97">
        <f ca="1">IF(W46=LARGE(U46:W46,1),R48,IF(W46=LARGE(U46:W46,2),S48,T48))</f>
        <v>2</v>
      </c>
    </row>
    <row r="50" spans="1:23" ht="15" customHeight="1" x14ac:dyDescent="0.25"/>
    <row r="51" spans="1:23" x14ac:dyDescent="0.25">
      <c r="A51" s="124" t="s">
        <v>130</v>
      </c>
      <c r="B51" s="124"/>
      <c r="C51" s="124"/>
    </row>
    <row r="52" spans="1:23" x14ac:dyDescent="0.25">
      <c r="A52" s="128" t="s">
        <v>125</v>
      </c>
      <c r="B52" s="128"/>
      <c r="C52" s="3">
        <f ca="1">E49+M49+U49</f>
        <v>3</v>
      </c>
    </row>
    <row r="53" spans="1:23" x14ac:dyDescent="0.25">
      <c r="A53" s="129" t="s">
        <v>126</v>
      </c>
      <c r="B53" s="129"/>
      <c r="C53" s="3">
        <f ca="1">F49+N49+V49</f>
        <v>1</v>
      </c>
    </row>
    <row r="54" spans="1:23" x14ac:dyDescent="0.25">
      <c r="A54" s="130" t="s">
        <v>127</v>
      </c>
      <c r="B54" s="130"/>
      <c r="C54" s="3">
        <f ca="1">G49+O49+W49</f>
        <v>5</v>
      </c>
    </row>
    <row r="56" spans="1:23" x14ac:dyDescent="0.25">
      <c r="B56" s="124" t="s">
        <v>123</v>
      </c>
      <c r="C56" s="124"/>
      <c r="D56" s="124"/>
      <c r="E56" s="124" t="s">
        <v>128</v>
      </c>
      <c r="F56" s="124"/>
      <c r="G56" s="124"/>
      <c r="H56" s="71"/>
      <c r="I56" s="71"/>
      <c r="J56" s="124" t="s">
        <v>123</v>
      </c>
      <c r="K56" s="124"/>
      <c r="L56" s="124"/>
      <c r="M56" s="124" t="s">
        <v>128</v>
      </c>
      <c r="N56" s="124"/>
      <c r="O56" s="124"/>
      <c r="P56" s="71"/>
      <c r="Q56" s="71"/>
      <c r="R56" s="124" t="s">
        <v>123</v>
      </c>
      <c r="S56" s="124"/>
      <c r="T56" s="124"/>
      <c r="U56" s="124" t="s">
        <v>128</v>
      </c>
      <c r="V56" s="124"/>
      <c r="W56" s="124"/>
    </row>
    <row r="57" spans="1:23" x14ac:dyDescent="0.25">
      <c r="B57" s="91" t="s">
        <v>115</v>
      </c>
      <c r="C57" s="92" t="s">
        <v>116</v>
      </c>
      <c r="D57" s="71" t="s">
        <v>117</v>
      </c>
      <c r="E57" s="91" t="s">
        <v>115</v>
      </c>
      <c r="F57" s="92" t="s">
        <v>116</v>
      </c>
      <c r="G57" s="71" t="s">
        <v>117</v>
      </c>
      <c r="H57" s="71"/>
      <c r="I57" s="71"/>
      <c r="J57" s="91" t="s">
        <v>115</v>
      </c>
      <c r="K57" s="92" t="s">
        <v>116</v>
      </c>
      <c r="L57" s="71" t="s">
        <v>117</v>
      </c>
      <c r="M57" s="91" t="s">
        <v>115</v>
      </c>
      <c r="N57" s="92" t="s">
        <v>116</v>
      </c>
      <c r="O57" s="71" t="s">
        <v>117</v>
      </c>
      <c r="P57" s="71"/>
      <c r="Q57" s="71"/>
      <c r="R57" s="91" t="s">
        <v>115</v>
      </c>
      <c r="S57" s="92" t="s">
        <v>116</v>
      </c>
      <c r="T57" s="71" t="s">
        <v>117</v>
      </c>
      <c r="U57" s="91" t="s">
        <v>115</v>
      </c>
      <c r="V57" s="92" t="s">
        <v>116</v>
      </c>
      <c r="W57" s="71" t="s">
        <v>117</v>
      </c>
    </row>
    <row r="58" spans="1:23" x14ac:dyDescent="0.25">
      <c r="B58" s="91" t="s">
        <v>48</v>
      </c>
      <c r="C58" s="92" t="s">
        <v>9</v>
      </c>
      <c r="D58" s="71" t="s">
        <v>10</v>
      </c>
      <c r="E58" s="91" t="s">
        <v>48</v>
      </c>
      <c r="F58" s="92" t="s">
        <v>9</v>
      </c>
      <c r="G58" s="71" t="s">
        <v>10</v>
      </c>
      <c r="H58" s="71"/>
      <c r="I58" s="71"/>
      <c r="J58" s="91" t="s">
        <v>33</v>
      </c>
      <c r="K58" s="92" t="s">
        <v>108</v>
      </c>
      <c r="L58" s="71" t="s">
        <v>8</v>
      </c>
      <c r="M58" s="91" t="s">
        <v>33</v>
      </c>
      <c r="N58" s="92" t="s">
        <v>108</v>
      </c>
      <c r="O58" s="71" t="s">
        <v>8</v>
      </c>
      <c r="P58" s="71"/>
      <c r="Q58" s="71"/>
      <c r="R58" s="91" t="s">
        <v>113</v>
      </c>
      <c r="S58" s="92" t="s">
        <v>7</v>
      </c>
      <c r="T58" s="71" t="s">
        <v>105</v>
      </c>
      <c r="U58" s="91" t="s">
        <v>113</v>
      </c>
      <c r="V58" s="92" t="s">
        <v>7</v>
      </c>
      <c r="W58" s="71" t="s">
        <v>105</v>
      </c>
    </row>
    <row r="59" spans="1:23" x14ac:dyDescent="0.25">
      <c r="A59" s="96">
        <v>1</v>
      </c>
      <c r="B59" s="71" cm="1">
        <f t="array" aca="1" ref="B59" ca="1">INDIRECT("'"&amp;B$58&amp;"'!Q"&amp;10+$A59)</f>
        <v>2</v>
      </c>
      <c r="C59" s="71" cm="1">
        <f t="array" aca="1" ref="C59" ca="1">INDIRECT("'"&amp;C$58&amp;"'!Q"&amp;10+$A59)</f>
        <v>3</v>
      </c>
      <c r="D59" s="71" cm="1">
        <f t="array" aca="1" ref="D59" ca="1">INDIRECT("'"&amp;D$58&amp;"'!Q"&amp;10+$A59)</f>
        <v>1</v>
      </c>
      <c r="E59" s="71">
        <f ca="1">IF(SUM($B$59:$D$76)=0,0,IF(B59=LARGE($B59:$D59,1),1/COUNTIF($B59:$D59,LARGE($B59:$D59,1)),0))</f>
        <v>0</v>
      </c>
      <c r="F59" s="71">
        <f t="shared" ref="F59:G59" ca="1" si="17">IF(SUM($B$59:$D$76)=0,0,IF(C59=LARGE($B59:$D59,1),1/COUNTIF($B59:$D59,LARGE($B59:$D59,1)),0))</f>
        <v>1</v>
      </c>
      <c r="G59" s="71">
        <f t="shared" ca="1" si="17"/>
        <v>0</v>
      </c>
      <c r="H59" s="71"/>
      <c r="I59" s="96">
        <v>1</v>
      </c>
      <c r="J59" s="71" cm="1">
        <f t="array" aca="1" ref="J59" ca="1">INDIRECT("'"&amp;J$58&amp;"'!Q"&amp;10+$A59)</f>
        <v>1</v>
      </c>
      <c r="K59" s="71" cm="1">
        <f t="array" aca="1" ref="K59" ca="1">INDIRECT("'"&amp;K$58&amp;"'!Q"&amp;10+$A59)</f>
        <v>0</v>
      </c>
      <c r="L59" s="71" cm="1">
        <f t="array" aca="1" ref="L59" ca="1">INDIRECT("'"&amp;L$58&amp;"'!Q"&amp;10+$A59)</f>
        <v>0</v>
      </c>
      <c r="M59" s="71">
        <f ca="1">IF(SUM($J$59:$L$76)=0,0,IF(J59=LARGE($J59:$L59,1),1/COUNTIF($J59:$L59,LARGE($J59:$L59,1)),0))</f>
        <v>1</v>
      </c>
      <c r="N59" s="71">
        <f t="shared" ref="N59:O59" ca="1" si="18">IF(SUM($J$59:$L$76)=0,0,IF(K59=LARGE($J59:$L59,1),1/COUNTIF($J59:$L59,LARGE($J59:$L59,1)),0))</f>
        <v>0</v>
      </c>
      <c r="O59" s="71">
        <f t="shared" ca="1" si="18"/>
        <v>0</v>
      </c>
      <c r="P59" s="71"/>
      <c r="Q59" s="96">
        <v>1</v>
      </c>
      <c r="R59" s="71" cm="1">
        <f t="array" aca="1" ref="R59" ca="1">INDIRECT("'"&amp;R$58&amp;"'!Q"&amp;10+$A59)</f>
        <v>0</v>
      </c>
      <c r="S59" s="71" cm="1">
        <f t="array" aca="1" ref="S59" ca="1">INDIRECT("'"&amp;S$58&amp;"'!Q"&amp;10+$A59)</f>
        <v>2</v>
      </c>
      <c r="T59" s="71" cm="1">
        <f t="array" aca="1" ref="T59" ca="1">INDIRECT("'"&amp;T$58&amp;"'!Q"&amp;10+$A59)</f>
        <v>1</v>
      </c>
      <c r="U59" s="71">
        <f ca="1">IF(SUM($R$59:$T$76)=0,0,IF(R59=LARGE($R59:$T59,1),1/COUNTIF($R59:$T59,LARGE($R59:$T59,1)),0))</f>
        <v>0</v>
      </c>
      <c r="V59" s="71">
        <f t="shared" ref="V59:W59" ca="1" si="19">IF(SUM($R$59:$T$76)=0,0,IF(S59=LARGE($R59:$T59,1),1/COUNTIF($R59:$T59,LARGE($R59:$T59,1)),0))</f>
        <v>1</v>
      </c>
      <c r="W59" s="71">
        <f t="shared" ca="1" si="19"/>
        <v>0</v>
      </c>
    </row>
    <row r="60" spans="1:23" x14ac:dyDescent="0.25">
      <c r="A60" s="96">
        <v>2</v>
      </c>
      <c r="B60" s="71" cm="1">
        <f t="array" aca="1" ref="B60" ca="1">INDIRECT("'"&amp;B$58&amp;"'!Q"&amp;10+$A60)</f>
        <v>2</v>
      </c>
      <c r="C60" s="71" cm="1">
        <f t="array" aca="1" ref="C60" ca="1">INDIRECT("'"&amp;C$58&amp;"'!Q"&amp;10+$A60)</f>
        <v>1</v>
      </c>
      <c r="D60" s="71" cm="1">
        <f t="array" aca="1" ref="D60" ca="1">INDIRECT("'"&amp;D$58&amp;"'!Q"&amp;10+$A60)</f>
        <v>1</v>
      </c>
      <c r="E60" s="71">
        <f t="shared" ref="E60:E76" ca="1" si="20">IF(SUM($B$59:$D$76)=0,0,IF(B60=LARGE($B60:$D60,1),1/COUNTIF($B60:$D60,LARGE($B60:$D60,1)),0))</f>
        <v>1</v>
      </c>
      <c r="F60" s="71">
        <f t="shared" ref="F60:F76" ca="1" si="21">IF(SUM($B$59:$D$76)=0,0,IF(C60=LARGE($B60:$D60,1),1/COUNTIF($B60:$D60,LARGE($B60:$D60,1)),0))</f>
        <v>0</v>
      </c>
      <c r="G60" s="71">
        <f t="shared" ref="G60:G76" ca="1" si="22">IF(SUM($B$59:$D$76)=0,0,IF(D60=LARGE($B60:$D60,1),1/COUNTIF($B60:$D60,LARGE($B60:$D60,1)),0))</f>
        <v>0</v>
      </c>
      <c r="H60" s="71"/>
      <c r="I60" s="96">
        <v>2</v>
      </c>
      <c r="J60" s="71" cm="1">
        <f t="array" aca="1" ref="J60" ca="1">INDIRECT("'"&amp;J$58&amp;"'!Q"&amp;10+$A60)</f>
        <v>1</v>
      </c>
      <c r="K60" s="71" cm="1">
        <f t="array" aca="1" ref="K60" ca="1">INDIRECT("'"&amp;K$58&amp;"'!Q"&amp;10+$A60)</f>
        <v>1</v>
      </c>
      <c r="L60" s="71" cm="1">
        <f t="array" aca="1" ref="L60" ca="1">INDIRECT("'"&amp;L$58&amp;"'!Q"&amp;10+$A60)</f>
        <v>1</v>
      </c>
      <c r="M60" s="71">
        <f t="shared" ref="M60:M76" ca="1" si="23">IF(SUM($J$59:$L$76)=0,0,IF(J60=LARGE($J60:$L60,1),1/COUNTIF($J60:$L60,LARGE($J60:$L60,1)),0))</f>
        <v>0.33333333333333331</v>
      </c>
      <c r="N60" s="71">
        <f t="shared" ref="N60:N76" ca="1" si="24">IF(SUM($J$59:$L$76)=0,0,IF(K60=LARGE($J60:$L60,1),1/COUNTIF($J60:$L60,LARGE($J60:$L60,1)),0))</f>
        <v>0.33333333333333331</v>
      </c>
      <c r="O60" s="71">
        <f t="shared" ref="O60:O76" ca="1" si="25">IF(SUM($J$59:$L$76)=0,0,IF(L60=LARGE($J60:$L60,1),1/COUNTIF($J60:$L60,LARGE($J60:$L60,1)),0))</f>
        <v>0.33333333333333331</v>
      </c>
      <c r="P60" s="71"/>
      <c r="Q60" s="96">
        <v>2</v>
      </c>
      <c r="R60" s="71" cm="1">
        <f t="array" aca="1" ref="R60" ca="1">INDIRECT("'"&amp;R$58&amp;"'!Q"&amp;10+$A60)</f>
        <v>0</v>
      </c>
      <c r="S60" s="71" cm="1">
        <f t="array" aca="1" ref="S60" ca="1">INDIRECT("'"&amp;S$58&amp;"'!Q"&amp;10+$A60)</f>
        <v>3</v>
      </c>
      <c r="T60" s="71" cm="1">
        <f t="array" aca="1" ref="T60" ca="1">INDIRECT("'"&amp;T$58&amp;"'!Q"&amp;10+$A60)</f>
        <v>1</v>
      </c>
      <c r="U60" s="71">
        <f t="shared" ref="U60:U76" ca="1" si="26">IF(SUM($R$59:$T$76)=0,0,IF(R60=LARGE($R60:$T60,1),1/COUNTIF($R60:$T60,LARGE($R60:$T60,1)),0))</f>
        <v>0</v>
      </c>
      <c r="V60" s="71">
        <f t="shared" ref="V60:V76" ca="1" si="27">IF(SUM($R$59:$T$76)=0,0,IF(S60=LARGE($R60:$T60,1),1/COUNTIF($R60:$T60,LARGE($R60:$T60,1)),0))</f>
        <v>1</v>
      </c>
      <c r="W60" s="71">
        <f t="shared" ref="W60:W76" ca="1" si="28">IF(SUM($R$59:$T$76)=0,0,IF(T60=LARGE($R60:$T60,1),1/COUNTIF($R60:$T60,LARGE($R60:$T60,1)),0))</f>
        <v>0</v>
      </c>
    </row>
    <row r="61" spans="1:23" x14ac:dyDescent="0.25">
      <c r="A61" s="96">
        <v>3</v>
      </c>
      <c r="B61" s="71" cm="1">
        <f t="array" aca="1" ref="B61" ca="1">INDIRECT("'"&amp;B$58&amp;"'!Q"&amp;10+$A61)</f>
        <v>1</v>
      </c>
      <c r="C61" s="71" cm="1">
        <f t="array" aca="1" ref="C61" ca="1">INDIRECT("'"&amp;C$58&amp;"'!Q"&amp;10+$A61)</f>
        <v>2</v>
      </c>
      <c r="D61" s="71" cm="1">
        <f t="array" aca="1" ref="D61" ca="1">INDIRECT("'"&amp;D$58&amp;"'!Q"&amp;10+$A61)</f>
        <v>0</v>
      </c>
      <c r="E61" s="71">
        <f t="shared" ca="1" si="20"/>
        <v>0</v>
      </c>
      <c r="F61" s="71">
        <f t="shared" ca="1" si="21"/>
        <v>1</v>
      </c>
      <c r="G61" s="71">
        <f t="shared" ca="1" si="22"/>
        <v>0</v>
      </c>
      <c r="H61" s="71"/>
      <c r="I61" s="96">
        <v>3</v>
      </c>
      <c r="J61" s="71" cm="1">
        <f t="array" aca="1" ref="J61" ca="1">INDIRECT("'"&amp;J$58&amp;"'!Q"&amp;10+$A61)</f>
        <v>1</v>
      </c>
      <c r="K61" s="71" cm="1">
        <f t="array" aca="1" ref="K61" ca="1">INDIRECT("'"&amp;K$58&amp;"'!Q"&amp;10+$A61)</f>
        <v>1</v>
      </c>
      <c r="L61" s="71" cm="1">
        <f t="array" aca="1" ref="L61" ca="1">INDIRECT("'"&amp;L$58&amp;"'!Q"&amp;10+$A61)</f>
        <v>3</v>
      </c>
      <c r="M61" s="71">
        <f t="shared" ca="1" si="23"/>
        <v>0</v>
      </c>
      <c r="N61" s="71">
        <f t="shared" ca="1" si="24"/>
        <v>0</v>
      </c>
      <c r="O61" s="71">
        <f t="shared" ca="1" si="25"/>
        <v>1</v>
      </c>
      <c r="P61" s="71"/>
      <c r="Q61" s="96">
        <v>3</v>
      </c>
      <c r="R61" s="71" cm="1">
        <f t="array" aca="1" ref="R61" ca="1">INDIRECT("'"&amp;R$58&amp;"'!Q"&amp;10+$A61)</f>
        <v>0</v>
      </c>
      <c r="S61" s="71" cm="1">
        <f t="array" aca="1" ref="S61" ca="1">INDIRECT("'"&amp;S$58&amp;"'!Q"&amp;10+$A61)</f>
        <v>0</v>
      </c>
      <c r="T61" s="71" cm="1">
        <f t="array" aca="1" ref="T61" ca="1">INDIRECT("'"&amp;T$58&amp;"'!Q"&amp;10+$A61)</f>
        <v>0</v>
      </c>
      <c r="U61" s="71">
        <f t="shared" ca="1" si="26"/>
        <v>0.33333333333333331</v>
      </c>
      <c r="V61" s="71">
        <f t="shared" ca="1" si="27"/>
        <v>0.33333333333333331</v>
      </c>
      <c r="W61" s="71">
        <f t="shared" ca="1" si="28"/>
        <v>0.33333333333333331</v>
      </c>
    </row>
    <row r="62" spans="1:23" x14ac:dyDescent="0.25">
      <c r="A62" s="96">
        <v>4</v>
      </c>
      <c r="B62" s="71" cm="1">
        <f t="array" aca="1" ref="B62" ca="1">INDIRECT("'"&amp;B$58&amp;"'!Q"&amp;10+$A62)</f>
        <v>1</v>
      </c>
      <c r="C62" s="71" cm="1">
        <f t="array" aca="1" ref="C62" ca="1">INDIRECT("'"&amp;C$58&amp;"'!Q"&amp;10+$A62)</f>
        <v>2</v>
      </c>
      <c r="D62" s="71" cm="1">
        <f t="array" aca="1" ref="D62" ca="1">INDIRECT("'"&amp;D$58&amp;"'!Q"&amp;10+$A62)</f>
        <v>1</v>
      </c>
      <c r="E62" s="71">
        <f t="shared" ca="1" si="20"/>
        <v>0</v>
      </c>
      <c r="F62" s="71">
        <f t="shared" ca="1" si="21"/>
        <v>1</v>
      </c>
      <c r="G62" s="71">
        <f t="shared" ca="1" si="22"/>
        <v>0</v>
      </c>
      <c r="H62" s="71"/>
      <c r="I62" s="96">
        <v>4</v>
      </c>
      <c r="J62" s="71" cm="1">
        <f t="array" aca="1" ref="J62" ca="1">INDIRECT("'"&amp;J$58&amp;"'!Q"&amp;10+$A62)</f>
        <v>0</v>
      </c>
      <c r="K62" s="71" cm="1">
        <f t="array" aca="1" ref="K62" ca="1">INDIRECT("'"&amp;K$58&amp;"'!Q"&amp;10+$A62)</f>
        <v>1</v>
      </c>
      <c r="L62" s="71" cm="1">
        <f t="array" aca="1" ref="L62" ca="1">INDIRECT("'"&amp;L$58&amp;"'!Q"&amp;10+$A62)</f>
        <v>1</v>
      </c>
      <c r="M62" s="71">
        <f t="shared" ca="1" si="23"/>
        <v>0</v>
      </c>
      <c r="N62" s="71">
        <f t="shared" ca="1" si="24"/>
        <v>0.5</v>
      </c>
      <c r="O62" s="71">
        <f t="shared" ca="1" si="25"/>
        <v>0.5</v>
      </c>
      <c r="P62" s="71"/>
      <c r="Q62" s="96">
        <v>4</v>
      </c>
      <c r="R62" s="71" cm="1">
        <f t="array" aca="1" ref="R62" ca="1">INDIRECT("'"&amp;R$58&amp;"'!Q"&amp;10+$A62)</f>
        <v>3</v>
      </c>
      <c r="S62" s="71" cm="1">
        <f t="array" aca="1" ref="S62" ca="1">INDIRECT("'"&amp;S$58&amp;"'!Q"&amp;10+$A62)</f>
        <v>2</v>
      </c>
      <c r="T62" s="71" cm="1">
        <f t="array" aca="1" ref="T62" ca="1">INDIRECT("'"&amp;T$58&amp;"'!Q"&amp;10+$A62)</f>
        <v>2</v>
      </c>
      <c r="U62" s="71">
        <f t="shared" ca="1" si="26"/>
        <v>1</v>
      </c>
      <c r="V62" s="71">
        <f t="shared" ca="1" si="27"/>
        <v>0</v>
      </c>
      <c r="W62" s="71">
        <f t="shared" ca="1" si="28"/>
        <v>0</v>
      </c>
    </row>
    <row r="63" spans="1:23" x14ac:dyDescent="0.25">
      <c r="A63" s="96">
        <v>5</v>
      </c>
      <c r="B63" s="71" cm="1">
        <f t="array" aca="1" ref="B63" ca="1">INDIRECT("'"&amp;B$58&amp;"'!Q"&amp;10+$A63)</f>
        <v>1</v>
      </c>
      <c r="C63" s="71" cm="1">
        <f t="array" aca="1" ref="C63" ca="1">INDIRECT("'"&amp;C$58&amp;"'!Q"&amp;10+$A63)</f>
        <v>3</v>
      </c>
      <c r="D63" s="71" cm="1">
        <f t="array" aca="1" ref="D63" ca="1">INDIRECT("'"&amp;D$58&amp;"'!Q"&amp;10+$A63)</f>
        <v>1</v>
      </c>
      <c r="E63" s="71">
        <f t="shared" ca="1" si="20"/>
        <v>0</v>
      </c>
      <c r="F63" s="71">
        <f t="shared" ca="1" si="21"/>
        <v>1</v>
      </c>
      <c r="G63" s="71">
        <f t="shared" ca="1" si="22"/>
        <v>0</v>
      </c>
      <c r="H63" s="71"/>
      <c r="I63" s="96">
        <v>5</v>
      </c>
      <c r="J63" s="71" cm="1">
        <f t="array" aca="1" ref="J63" ca="1">INDIRECT("'"&amp;J$58&amp;"'!Q"&amp;10+$A63)</f>
        <v>0</v>
      </c>
      <c r="K63" s="71" cm="1">
        <f t="array" aca="1" ref="K63" ca="1">INDIRECT("'"&amp;K$58&amp;"'!Q"&amp;10+$A63)</f>
        <v>2</v>
      </c>
      <c r="L63" s="71" cm="1">
        <f t="array" aca="1" ref="L63" ca="1">INDIRECT("'"&amp;L$58&amp;"'!Q"&amp;10+$A63)</f>
        <v>0</v>
      </c>
      <c r="M63" s="71">
        <f t="shared" ca="1" si="23"/>
        <v>0</v>
      </c>
      <c r="N63" s="71">
        <f t="shared" ca="1" si="24"/>
        <v>1</v>
      </c>
      <c r="O63" s="71">
        <f t="shared" ca="1" si="25"/>
        <v>0</v>
      </c>
      <c r="P63" s="71"/>
      <c r="Q63" s="96">
        <v>5</v>
      </c>
      <c r="R63" s="71" cm="1">
        <f t="array" aca="1" ref="R63" ca="1">INDIRECT("'"&amp;R$58&amp;"'!Q"&amp;10+$A63)</f>
        <v>1</v>
      </c>
      <c r="S63" s="71" cm="1">
        <f t="array" aca="1" ref="S63" ca="1">INDIRECT("'"&amp;S$58&amp;"'!Q"&amp;10+$A63)</f>
        <v>2</v>
      </c>
      <c r="T63" s="71" cm="1">
        <f t="array" aca="1" ref="T63" ca="1">INDIRECT("'"&amp;T$58&amp;"'!Q"&amp;10+$A63)</f>
        <v>2</v>
      </c>
      <c r="U63" s="71">
        <f t="shared" ca="1" si="26"/>
        <v>0</v>
      </c>
      <c r="V63" s="71">
        <f t="shared" ca="1" si="27"/>
        <v>0.5</v>
      </c>
      <c r="W63" s="71">
        <f t="shared" ca="1" si="28"/>
        <v>0.5</v>
      </c>
    </row>
    <row r="64" spans="1:23" x14ac:dyDescent="0.25">
      <c r="A64" s="96">
        <v>6</v>
      </c>
      <c r="B64" s="71" cm="1">
        <f t="array" aca="1" ref="B64" ca="1">INDIRECT("'"&amp;B$58&amp;"'!Q"&amp;10+$A64)</f>
        <v>1</v>
      </c>
      <c r="C64" s="71" cm="1">
        <f t="array" aca="1" ref="C64" ca="1">INDIRECT("'"&amp;C$58&amp;"'!Q"&amp;10+$A64)</f>
        <v>4</v>
      </c>
      <c r="D64" s="71" cm="1">
        <f t="array" aca="1" ref="D64" ca="1">INDIRECT("'"&amp;D$58&amp;"'!Q"&amp;10+$A64)</f>
        <v>0</v>
      </c>
      <c r="E64" s="71">
        <f t="shared" ca="1" si="20"/>
        <v>0</v>
      </c>
      <c r="F64" s="71">
        <f t="shared" ca="1" si="21"/>
        <v>1</v>
      </c>
      <c r="G64" s="71">
        <f t="shared" ca="1" si="22"/>
        <v>0</v>
      </c>
      <c r="H64" s="71"/>
      <c r="I64" s="96">
        <v>6</v>
      </c>
      <c r="J64" s="71" cm="1">
        <f t="array" aca="1" ref="J64" ca="1">INDIRECT("'"&amp;J$58&amp;"'!Q"&amp;10+$A64)</f>
        <v>2</v>
      </c>
      <c r="K64" s="71" cm="1">
        <f t="array" aca="1" ref="K64" ca="1">INDIRECT("'"&amp;K$58&amp;"'!Q"&amp;10+$A64)</f>
        <v>2</v>
      </c>
      <c r="L64" s="71" cm="1">
        <f t="array" aca="1" ref="L64" ca="1">INDIRECT("'"&amp;L$58&amp;"'!Q"&amp;10+$A64)</f>
        <v>3</v>
      </c>
      <c r="M64" s="71">
        <f t="shared" ca="1" si="23"/>
        <v>0</v>
      </c>
      <c r="N64" s="71">
        <f t="shared" ca="1" si="24"/>
        <v>0</v>
      </c>
      <c r="O64" s="71">
        <f t="shared" ca="1" si="25"/>
        <v>1</v>
      </c>
      <c r="P64" s="71"/>
      <c r="Q64" s="96">
        <v>6</v>
      </c>
      <c r="R64" s="71" cm="1">
        <f t="array" aca="1" ref="R64" ca="1">INDIRECT("'"&amp;R$58&amp;"'!Q"&amp;10+$A64)</f>
        <v>0</v>
      </c>
      <c r="S64" s="71" cm="1">
        <f t="array" aca="1" ref="S64" ca="1">INDIRECT("'"&amp;S$58&amp;"'!Q"&amp;10+$A64)</f>
        <v>0</v>
      </c>
      <c r="T64" s="71" cm="1">
        <f t="array" aca="1" ref="T64" ca="1">INDIRECT("'"&amp;T$58&amp;"'!Q"&amp;10+$A64)</f>
        <v>1</v>
      </c>
      <c r="U64" s="71">
        <f t="shared" ca="1" si="26"/>
        <v>0</v>
      </c>
      <c r="V64" s="71">
        <f t="shared" ca="1" si="27"/>
        <v>0</v>
      </c>
      <c r="W64" s="71">
        <f t="shared" ca="1" si="28"/>
        <v>1</v>
      </c>
    </row>
    <row r="65" spans="1:24" x14ac:dyDescent="0.25">
      <c r="A65" s="96">
        <v>7</v>
      </c>
      <c r="B65" s="71" cm="1">
        <f t="array" aca="1" ref="B65" ca="1">INDIRECT("'"&amp;B$58&amp;"'!Q"&amp;10+$A65)</f>
        <v>2</v>
      </c>
      <c r="C65" s="71" cm="1">
        <f t="array" aca="1" ref="C65" ca="1">INDIRECT("'"&amp;C$58&amp;"'!Q"&amp;10+$A65)</f>
        <v>3</v>
      </c>
      <c r="D65" s="71" cm="1">
        <f t="array" aca="1" ref="D65" ca="1">INDIRECT("'"&amp;D$58&amp;"'!Q"&amp;10+$A65)</f>
        <v>3</v>
      </c>
      <c r="E65" s="71">
        <f t="shared" ca="1" si="20"/>
        <v>0</v>
      </c>
      <c r="F65" s="71">
        <f t="shared" ca="1" si="21"/>
        <v>0.5</v>
      </c>
      <c r="G65" s="71">
        <f t="shared" ca="1" si="22"/>
        <v>0.5</v>
      </c>
      <c r="H65" s="71"/>
      <c r="I65" s="96">
        <v>7</v>
      </c>
      <c r="J65" s="71" cm="1">
        <f t="array" aca="1" ref="J65" ca="1">INDIRECT("'"&amp;J$58&amp;"'!Q"&amp;10+$A65)</f>
        <v>3</v>
      </c>
      <c r="K65" s="71" cm="1">
        <f t="array" aca="1" ref="K65" ca="1">INDIRECT("'"&amp;K$58&amp;"'!Q"&amp;10+$A65)</f>
        <v>3</v>
      </c>
      <c r="L65" s="71" cm="1">
        <f t="array" aca="1" ref="L65" ca="1">INDIRECT("'"&amp;L$58&amp;"'!Q"&amp;10+$A65)</f>
        <v>0</v>
      </c>
      <c r="M65" s="71">
        <f t="shared" ca="1" si="23"/>
        <v>0.5</v>
      </c>
      <c r="N65" s="71">
        <f t="shared" ca="1" si="24"/>
        <v>0.5</v>
      </c>
      <c r="O65" s="71">
        <f t="shared" ca="1" si="25"/>
        <v>0</v>
      </c>
      <c r="P65" s="71"/>
      <c r="Q65" s="96">
        <v>7</v>
      </c>
      <c r="R65" s="71" cm="1">
        <f t="array" aca="1" ref="R65" ca="1">INDIRECT("'"&amp;R$58&amp;"'!Q"&amp;10+$A65)</f>
        <v>0</v>
      </c>
      <c r="S65" s="71" cm="1">
        <f t="array" aca="1" ref="S65" ca="1">INDIRECT("'"&amp;S$58&amp;"'!Q"&amp;10+$A65)</f>
        <v>3</v>
      </c>
      <c r="T65" s="71" cm="1">
        <f t="array" aca="1" ref="T65" ca="1">INDIRECT("'"&amp;T$58&amp;"'!Q"&amp;10+$A65)</f>
        <v>3</v>
      </c>
      <c r="U65" s="71">
        <f t="shared" ca="1" si="26"/>
        <v>0</v>
      </c>
      <c r="V65" s="71">
        <f t="shared" ca="1" si="27"/>
        <v>0.5</v>
      </c>
      <c r="W65" s="71">
        <f t="shared" ca="1" si="28"/>
        <v>0.5</v>
      </c>
    </row>
    <row r="66" spans="1:24" x14ac:dyDescent="0.25">
      <c r="A66" s="96">
        <v>8</v>
      </c>
      <c r="B66" s="71" cm="1">
        <f t="array" aca="1" ref="B66" ca="1">INDIRECT("'"&amp;B$58&amp;"'!Q"&amp;10+$A66)</f>
        <v>2</v>
      </c>
      <c r="C66" s="71" cm="1">
        <f t="array" aca="1" ref="C66" ca="1">INDIRECT("'"&amp;C$58&amp;"'!Q"&amp;10+$A66)</f>
        <v>1</v>
      </c>
      <c r="D66" s="71" cm="1">
        <f t="array" aca="1" ref="D66" ca="1">INDIRECT("'"&amp;D$58&amp;"'!Q"&amp;10+$A66)</f>
        <v>2</v>
      </c>
      <c r="E66" s="71">
        <f t="shared" ca="1" si="20"/>
        <v>0.5</v>
      </c>
      <c r="F66" s="71">
        <f t="shared" ca="1" si="21"/>
        <v>0</v>
      </c>
      <c r="G66" s="71">
        <f t="shared" ca="1" si="22"/>
        <v>0.5</v>
      </c>
      <c r="H66" s="71"/>
      <c r="I66" s="96">
        <v>8</v>
      </c>
      <c r="J66" s="71" cm="1">
        <f t="array" aca="1" ref="J66" ca="1">INDIRECT("'"&amp;J$58&amp;"'!Q"&amp;10+$A66)</f>
        <v>2</v>
      </c>
      <c r="K66" s="71" cm="1">
        <f t="array" aca="1" ref="K66" ca="1">INDIRECT("'"&amp;K$58&amp;"'!Q"&amp;10+$A66)</f>
        <v>2</v>
      </c>
      <c r="L66" s="71" cm="1">
        <f t="array" aca="1" ref="L66" ca="1">INDIRECT("'"&amp;L$58&amp;"'!Q"&amp;10+$A66)</f>
        <v>2</v>
      </c>
      <c r="M66" s="71">
        <f t="shared" ca="1" si="23"/>
        <v>0.33333333333333331</v>
      </c>
      <c r="N66" s="71">
        <f t="shared" ca="1" si="24"/>
        <v>0.33333333333333331</v>
      </c>
      <c r="O66" s="71">
        <f t="shared" ca="1" si="25"/>
        <v>0.33333333333333331</v>
      </c>
      <c r="P66" s="71"/>
      <c r="Q66" s="96">
        <v>8</v>
      </c>
      <c r="R66" s="71" cm="1">
        <f t="array" aca="1" ref="R66" ca="1">INDIRECT("'"&amp;R$58&amp;"'!Q"&amp;10+$A66)</f>
        <v>3</v>
      </c>
      <c r="S66" s="71" cm="1">
        <f t="array" aca="1" ref="S66" ca="1">INDIRECT("'"&amp;S$58&amp;"'!Q"&amp;10+$A66)</f>
        <v>2</v>
      </c>
      <c r="T66" s="71" cm="1">
        <f t="array" aca="1" ref="T66" ca="1">INDIRECT("'"&amp;T$58&amp;"'!Q"&amp;10+$A66)</f>
        <v>0</v>
      </c>
      <c r="U66" s="71">
        <f t="shared" ca="1" si="26"/>
        <v>1</v>
      </c>
      <c r="V66" s="71">
        <f t="shared" ca="1" si="27"/>
        <v>0</v>
      </c>
      <c r="W66" s="71">
        <f t="shared" ca="1" si="28"/>
        <v>0</v>
      </c>
    </row>
    <row r="67" spans="1:24" x14ac:dyDescent="0.25">
      <c r="A67" s="96">
        <v>9</v>
      </c>
      <c r="B67" s="71" cm="1">
        <f t="array" aca="1" ref="B67" ca="1">INDIRECT("'"&amp;B$58&amp;"'!Q"&amp;10+$A67)</f>
        <v>0</v>
      </c>
      <c r="C67" s="71" cm="1">
        <f t="array" aca="1" ref="C67" ca="1">INDIRECT("'"&amp;C$58&amp;"'!Q"&amp;10+$A67)</f>
        <v>2</v>
      </c>
      <c r="D67" s="71" cm="1">
        <f t="array" aca="1" ref="D67" ca="1">INDIRECT("'"&amp;D$58&amp;"'!Q"&amp;10+$A67)</f>
        <v>2</v>
      </c>
      <c r="E67" s="71">
        <f t="shared" ca="1" si="20"/>
        <v>0</v>
      </c>
      <c r="F67" s="71">
        <f t="shared" ca="1" si="21"/>
        <v>0.5</v>
      </c>
      <c r="G67" s="71">
        <f t="shared" ca="1" si="22"/>
        <v>0.5</v>
      </c>
      <c r="H67" s="71"/>
      <c r="I67" s="96">
        <v>9</v>
      </c>
      <c r="J67" s="71" cm="1">
        <f t="array" aca="1" ref="J67" ca="1">INDIRECT("'"&amp;J$58&amp;"'!Q"&amp;10+$A67)</f>
        <v>0</v>
      </c>
      <c r="K67" s="71" cm="1">
        <f t="array" aca="1" ref="K67" ca="1">INDIRECT("'"&amp;K$58&amp;"'!Q"&amp;10+$A67)</f>
        <v>1</v>
      </c>
      <c r="L67" s="71" cm="1">
        <f t="array" aca="1" ref="L67" ca="1">INDIRECT("'"&amp;L$58&amp;"'!Q"&amp;10+$A67)</f>
        <v>3</v>
      </c>
      <c r="M67" s="71">
        <f t="shared" ca="1" si="23"/>
        <v>0</v>
      </c>
      <c r="N67" s="71">
        <f t="shared" ca="1" si="24"/>
        <v>0</v>
      </c>
      <c r="O67" s="71">
        <f t="shared" ca="1" si="25"/>
        <v>1</v>
      </c>
      <c r="P67" s="71"/>
      <c r="Q67" s="96">
        <v>9</v>
      </c>
      <c r="R67" s="71" cm="1">
        <f t="array" aca="1" ref="R67" ca="1">INDIRECT("'"&amp;R$58&amp;"'!Q"&amp;10+$A67)</f>
        <v>0</v>
      </c>
      <c r="S67" s="71" cm="1">
        <f t="array" aca="1" ref="S67" ca="1">INDIRECT("'"&amp;S$58&amp;"'!Q"&amp;10+$A67)</f>
        <v>0</v>
      </c>
      <c r="T67" s="71" cm="1">
        <f t="array" aca="1" ref="T67" ca="1">INDIRECT("'"&amp;T$58&amp;"'!Q"&amp;10+$A67)</f>
        <v>1</v>
      </c>
      <c r="U67" s="71">
        <f t="shared" ca="1" si="26"/>
        <v>0</v>
      </c>
      <c r="V67" s="71">
        <f t="shared" ca="1" si="27"/>
        <v>0</v>
      </c>
      <c r="W67" s="71">
        <f t="shared" ca="1" si="28"/>
        <v>1</v>
      </c>
    </row>
    <row r="68" spans="1:24" x14ac:dyDescent="0.25">
      <c r="A68" s="96">
        <v>10</v>
      </c>
      <c r="B68" s="71" cm="1">
        <f t="array" aca="1" ref="B68" ca="1">INDIRECT("'"&amp;B$58&amp;"'!Q"&amp;10+$A68)</f>
        <v>1</v>
      </c>
      <c r="C68" s="71" cm="1">
        <f t="array" aca="1" ref="C68" ca="1">INDIRECT("'"&amp;C$58&amp;"'!Q"&amp;10+$A68)</f>
        <v>1</v>
      </c>
      <c r="D68" s="71" cm="1">
        <f t="array" aca="1" ref="D68" ca="1">INDIRECT("'"&amp;D$58&amp;"'!Q"&amp;10+$A68)</f>
        <v>3</v>
      </c>
      <c r="E68" s="71">
        <f t="shared" ca="1" si="20"/>
        <v>0</v>
      </c>
      <c r="F68" s="71">
        <f t="shared" ca="1" si="21"/>
        <v>0</v>
      </c>
      <c r="G68" s="71">
        <f t="shared" ca="1" si="22"/>
        <v>1</v>
      </c>
      <c r="H68" s="71"/>
      <c r="I68" s="96">
        <v>10</v>
      </c>
      <c r="J68" s="71" cm="1">
        <f t="array" aca="1" ref="J68" ca="1">INDIRECT("'"&amp;J$58&amp;"'!Q"&amp;10+$A68)</f>
        <v>3</v>
      </c>
      <c r="K68" s="71" cm="1">
        <f t="array" aca="1" ref="K68" ca="1">INDIRECT("'"&amp;K$58&amp;"'!Q"&amp;10+$A68)</f>
        <v>2</v>
      </c>
      <c r="L68" s="71" cm="1">
        <f t="array" aca="1" ref="L68" ca="1">INDIRECT("'"&amp;L$58&amp;"'!Q"&amp;10+$A68)</f>
        <v>1</v>
      </c>
      <c r="M68" s="71">
        <f t="shared" ca="1" si="23"/>
        <v>1</v>
      </c>
      <c r="N68" s="71">
        <f t="shared" ca="1" si="24"/>
        <v>0</v>
      </c>
      <c r="O68" s="71">
        <f t="shared" ca="1" si="25"/>
        <v>0</v>
      </c>
      <c r="P68" s="71"/>
      <c r="Q68" s="96">
        <v>10</v>
      </c>
      <c r="R68" s="71" cm="1">
        <f t="array" aca="1" ref="R68" ca="1">INDIRECT("'"&amp;R$58&amp;"'!Q"&amp;10+$A68)</f>
        <v>0</v>
      </c>
      <c r="S68" s="71" cm="1">
        <f t="array" aca="1" ref="S68" ca="1">INDIRECT("'"&amp;S$58&amp;"'!Q"&amp;10+$A68)</f>
        <v>2</v>
      </c>
      <c r="T68" s="71" cm="1">
        <f t="array" aca="1" ref="T68" ca="1">INDIRECT("'"&amp;T$58&amp;"'!Q"&amp;10+$A68)</f>
        <v>2</v>
      </c>
      <c r="U68" s="71">
        <f t="shared" ca="1" si="26"/>
        <v>0</v>
      </c>
      <c r="V68" s="71">
        <f t="shared" ca="1" si="27"/>
        <v>0.5</v>
      </c>
      <c r="W68" s="71">
        <f t="shared" ca="1" si="28"/>
        <v>0.5</v>
      </c>
    </row>
    <row r="69" spans="1:24" x14ac:dyDescent="0.25">
      <c r="A69" s="96">
        <v>11</v>
      </c>
      <c r="B69" s="71" cm="1">
        <f t="array" aca="1" ref="B69" ca="1">INDIRECT("'"&amp;B$58&amp;"'!Q"&amp;10+$A69)</f>
        <v>1</v>
      </c>
      <c r="C69" s="71" cm="1">
        <f t="array" aca="1" ref="C69" ca="1">INDIRECT("'"&amp;C$58&amp;"'!Q"&amp;10+$A69)</f>
        <v>2</v>
      </c>
      <c r="D69" s="71" cm="1">
        <f t="array" aca="1" ref="D69" ca="1">INDIRECT("'"&amp;D$58&amp;"'!Q"&amp;10+$A69)</f>
        <v>3</v>
      </c>
      <c r="E69" s="71">
        <f t="shared" ca="1" si="20"/>
        <v>0</v>
      </c>
      <c r="F69" s="71">
        <f t="shared" ca="1" si="21"/>
        <v>0</v>
      </c>
      <c r="G69" s="71">
        <f t="shared" ca="1" si="22"/>
        <v>1</v>
      </c>
      <c r="H69" s="71"/>
      <c r="I69" s="96">
        <v>11</v>
      </c>
      <c r="J69" s="71" cm="1">
        <f t="array" aca="1" ref="J69" ca="1">INDIRECT("'"&amp;J$58&amp;"'!Q"&amp;10+$A69)</f>
        <v>3</v>
      </c>
      <c r="K69" s="71" cm="1">
        <f t="array" aca="1" ref="K69" ca="1">INDIRECT("'"&amp;K$58&amp;"'!Q"&amp;10+$A69)</f>
        <v>2</v>
      </c>
      <c r="L69" s="71" cm="1">
        <f t="array" aca="1" ref="L69" ca="1">INDIRECT("'"&amp;L$58&amp;"'!Q"&amp;10+$A69)</f>
        <v>2</v>
      </c>
      <c r="M69" s="71">
        <f t="shared" ca="1" si="23"/>
        <v>1</v>
      </c>
      <c r="N69" s="71">
        <f t="shared" ca="1" si="24"/>
        <v>0</v>
      </c>
      <c r="O69" s="71">
        <f t="shared" ca="1" si="25"/>
        <v>0</v>
      </c>
      <c r="P69" s="71"/>
      <c r="Q69" s="96">
        <v>11</v>
      </c>
      <c r="R69" s="71" cm="1">
        <f t="array" aca="1" ref="R69" ca="1">INDIRECT("'"&amp;R$58&amp;"'!Q"&amp;10+$A69)</f>
        <v>0</v>
      </c>
      <c r="S69" s="71" cm="1">
        <f t="array" aca="1" ref="S69" ca="1">INDIRECT("'"&amp;S$58&amp;"'!Q"&amp;10+$A69)</f>
        <v>2</v>
      </c>
      <c r="T69" s="71" cm="1">
        <f t="array" aca="1" ref="T69" ca="1">INDIRECT("'"&amp;T$58&amp;"'!Q"&amp;10+$A69)</f>
        <v>0</v>
      </c>
      <c r="U69" s="71">
        <f t="shared" ca="1" si="26"/>
        <v>0</v>
      </c>
      <c r="V69" s="71">
        <f t="shared" ca="1" si="27"/>
        <v>1</v>
      </c>
      <c r="W69" s="71">
        <f t="shared" ca="1" si="28"/>
        <v>0</v>
      </c>
    </row>
    <row r="70" spans="1:24" x14ac:dyDescent="0.25">
      <c r="A70" s="96">
        <v>12</v>
      </c>
      <c r="B70" s="71" cm="1">
        <f t="array" aca="1" ref="B70" ca="1">INDIRECT("'"&amp;B$58&amp;"'!Q"&amp;10+$A70)</f>
        <v>3</v>
      </c>
      <c r="C70" s="71" cm="1">
        <f t="array" aca="1" ref="C70" ca="1">INDIRECT("'"&amp;C$58&amp;"'!Q"&amp;10+$A70)</f>
        <v>3</v>
      </c>
      <c r="D70" s="71" cm="1">
        <f t="array" aca="1" ref="D70" ca="1">INDIRECT("'"&amp;D$58&amp;"'!Q"&amp;10+$A70)</f>
        <v>3</v>
      </c>
      <c r="E70" s="71">
        <f t="shared" ca="1" si="20"/>
        <v>0.33333333333333331</v>
      </c>
      <c r="F70" s="71">
        <f t="shared" ca="1" si="21"/>
        <v>0.33333333333333331</v>
      </c>
      <c r="G70" s="71">
        <f t="shared" ca="1" si="22"/>
        <v>0.33333333333333331</v>
      </c>
      <c r="H70" s="71"/>
      <c r="I70" s="96">
        <v>12</v>
      </c>
      <c r="J70" s="71" cm="1">
        <f t="array" aca="1" ref="J70" ca="1">INDIRECT("'"&amp;J$58&amp;"'!Q"&amp;10+$A70)</f>
        <v>4</v>
      </c>
      <c r="K70" s="71" cm="1">
        <f t="array" aca="1" ref="K70" ca="1">INDIRECT("'"&amp;K$58&amp;"'!Q"&amp;10+$A70)</f>
        <v>1</v>
      </c>
      <c r="L70" s="71" cm="1">
        <f t="array" aca="1" ref="L70" ca="1">INDIRECT("'"&amp;L$58&amp;"'!Q"&amp;10+$A70)</f>
        <v>2</v>
      </c>
      <c r="M70" s="71">
        <f t="shared" ca="1" si="23"/>
        <v>1</v>
      </c>
      <c r="N70" s="71">
        <f t="shared" ca="1" si="24"/>
        <v>0</v>
      </c>
      <c r="O70" s="71">
        <f t="shared" ca="1" si="25"/>
        <v>0</v>
      </c>
      <c r="P70" s="71"/>
      <c r="Q70" s="96">
        <v>12</v>
      </c>
      <c r="R70" s="71" cm="1">
        <f t="array" aca="1" ref="R70" ca="1">INDIRECT("'"&amp;R$58&amp;"'!Q"&amp;10+$A70)</f>
        <v>0</v>
      </c>
      <c r="S70" s="71" cm="1">
        <f t="array" aca="1" ref="S70" ca="1">INDIRECT("'"&amp;S$58&amp;"'!Q"&amp;10+$A70)</f>
        <v>2</v>
      </c>
      <c r="T70" s="71" cm="1">
        <f t="array" aca="1" ref="T70" ca="1">INDIRECT("'"&amp;T$58&amp;"'!Q"&amp;10+$A70)</f>
        <v>0</v>
      </c>
      <c r="U70" s="71">
        <f t="shared" ca="1" si="26"/>
        <v>0</v>
      </c>
      <c r="V70" s="71">
        <f t="shared" ca="1" si="27"/>
        <v>1</v>
      </c>
      <c r="W70" s="71">
        <f t="shared" ca="1" si="28"/>
        <v>0</v>
      </c>
    </row>
    <row r="71" spans="1:24" x14ac:dyDescent="0.25">
      <c r="A71" s="96">
        <v>13</v>
      </c>
      <c r="B71" s="71" cm="1">
        <f t="array" aca="1" ref="B71" ca="1">INDIRECT("'"&amp;B$58&amp;"'!Q"&amp;10+$A71)</f>
        <v>0</v>
      </c>
      <c r="C71" s="71" cm="1">
        <f t="array" aca="1" ref="C71" ca="1">INDIRECT("'"&amp;C$58&amp;"'!Q"&amp;10+$A71)</f>
        <v>3</v>
      </c>
      <c r="D71" s="71" cm="1">
        <f t="array" aca="1" ref="D71" ca="1">INDIRECT("'"&amp;D$58&amp;"'!Q"&amp;10+$A71)</f>
        <v>3</v>
      </c>
      <c r="E71" s="71">
        <f t="shared" ca="1" si="20"/>
        <v>0</v>
      </c>
      <c r="F71" s="71">
        <f t="shared" ca="1" si="21"/>
        <v>0.5</v>
      </c>
      <c r="G71" s="71">
        <f t="shared" ca="1" si="22"/>
        <v>0.5</v>
      </c>
      <c r="H71" s="71"/>
      <c r="I71" s="96">
        <v>13</v>
      </c>
      <c r="J71" s="71" cm="1">
        <f t="array" aca="1" ref="J71" ca="1">INDIRECT("'"&amp;J$58&amp;"'!Q"&amp;10+$A71)</f>
        <v>2</v>
      </c>
      <c r="K71" s="71" cm="1">
        <f t="array" aca="1" ref="K71" ca="1">INDIRECT("'"&amp;K$58&amp;"'!Q"&amp;10+$A71)</f>
        <v>3</v>
      </c>
      <c r="L71" s="71" cm="1">
        <f t="array" aca="1" ref="L71" ca="1">INDIRECT("'"&amp;L$58&amp;"'!Q"&amp;10+$A71)</f>
        <v>0</v>
      </c>
      <c r="M71" s="71">
        <f t="shared" ca="1" si="23"/>
        <v>0</v>
      </c>
      <c r="N71" s="71">
        <f t="shared" ca="1" si="24"/>
        <v>1</v>
      </c>
      <c r="O71" s="71">
        <f t="shared" ca="1" si="25"/>
        <v>0</v>
      </c>
      <c r="P71" s="71"/>
      <c r="Q71" s="96">
        <v>13</v>
      </c>
      <c r="R71" s="71" cm="1">
        <f t="array" aca="1" ref="R71" ca="1">INDIRECT("'"&amp;R$58&amp;"'!Q"&amp;10+$A71)</f>
        <v>2</v>
      </c>
      <c r="S71" s="71" cm="1">
        <f t="array" aca="1" ref="S71" ca="1">INDIRECT("'"&amp;S$58&amp;"'!Q"&amp;10+$A71)</f>
        <v>3</v>
      </c>
      <c r="T71" s="71" cm="1">
        <f t="array" aca="1" ref="T71" ca="1">INDIRECT("'"&amp;T$58&amp;"'!Q"&amp;10+$A71)</f>
        <v>4</v>
      </c>
      <c r="U71" s="71">
        <f t="shared" ca="1" si="26"/>
        <v>0</v>
      </c>
      <c r="V71" s="71">
        <f t="shared" ca="1" si="27"/>
        <v>0</v>
      </c>
      <c r="W71" s="71">
        <f t="shared" ca="1" si="28"/>
        <v>1</v>
      </c>
    </row>
    <row r="72" spans="1:24" x14ac:dyDescent="0.25">
      <c r="A72" s="96">
        <v>14</v>
      </c>
      <c r="B72" s="71" cm="1">
        <f t="array" aca="1" ref="B72" ca="1">INDIRECT("'"&amp;B$58&amp;"'!Q"&amp;10+$A72)</f>
        <v>2</v>
      </c>
      <c r="C72" s="71" cm="1">
        <f t="array" aca="1" ref="C72" ca="1">INDIRECT("'"&amp;C$58&amp;"'!Q"&amp;10+$A72)</f>
        <v>3</v>
      </c>
      <c r="D72" s="71" cm="1">
        <f t="array" aca="1" ref="D72" ca="1">INDIRECT("'"&amp;D$58&amp;"'!Q"&amp;10+$A72)</f>
        <v>2</v>
      </c>
      <c r="E72" s="71">
        <f t="shared" ca="1" si="20"/>
        <v>0</v>
      </c>
      <c r="F72" s="71">
        <f t="shared" ca="1" si="21"/>
        <v>1</v>
      </c>
      <c r="G72" s="71">
        <f t="shared" ca="1" si="22"/>
        <v>0</v>
      </c>
      <c r="H72" s="71"/>
      <c r="I72" s="96">
        <v>14</v>
      </c>
      <c r="J72" s="71" cm="1">
        <f t="array" aca="1" ref="J72" ca="1">INDIRECT("'"&amp;J$58&amp;"'!Q"&amp;10+$A72)</f>
        <v>2</v>
      </c>
      <c r="K72" s="71" cm="1">
        <f t="array" aca="1" ref="K72" ca="1">INDIRECT("'"&amp;K$58&amp;"'!Q"&amp;10+$A72)</f>
        <v>2</v>
      </c>
      <c r="L72" s="71" cm="1">
        <f t="array" aca="1" ref="L72" ca="1">INDIRECT("'"&amp;L$58&amp;"'!Q"&amp;10+$A72)</f>
        <v>3</v>
      </c>
      <c r="M72" s="71">
        <f t="shared" ca="1" si="23"/>
        <v>0</v>
      </c>
      <c r="N72" s="71">
        <f t="shared" ca="1" si="24"/>
        <v>0</v>
      </c>
      <c r="O72" s="71">
        <f t="shared" ca="1" si="25"/>
        <v>1</v>
      </c>
      <c r="P72" s="71"/>
      <c r="Q72" s="96">
        <v>14</v>
      </c>
      <c r="R72" s="71" cm="1">
        <f t="array" aca="1" ref="R72" ca="1">INDIRECT("'"&amp;R$58&amp;"'!Q"&amp;10+$A72)</f>
        <v>2</v>
      </c>
      <c r="S72" s="71" cm="1">
        <f t="array" aca="1" ref="S72" ca="1">INDIRECT("'"&amp;S$58&amp;"'!Q"&amp;10+$A72)</f>
        <v>3</v>
      </c>
      <c r="T72" s="71" cm="1">
        <f t="array" aca="1" ref="T72" ca="1">INDIRECT("'"&amp;T$58&amp;"'!Q"&amp;10+$A72)</f>
        <v>3</v>
      </c>
      <c r="U72" s="71">
        <f t="shared" ca="1" si="26"/>
        <v>0</v>
      </c>
      <c r="V72" s="71">
        <f t="shared" ca="1" si="27"/>
        <v>0.5</v>
      </c>
      <c r="W72" s="71">
        <f t="shared" ca="1" si="28"/>
        <v>0.5</v>
      </c>
    </row>
    <row r="73" spans="1:24" x14ac:dyDescent="0.25">
      <c r="A73" s="96">
        <v>15</v>
      </c>
      <c r="B73" s="71" cm="1">
        <f t="array" aca="1" ref="B73" ca="1">INDIRECT("'"&amp;B$58&amp;"'!Q"&amp;10+$A73)</f>
        <v>0</v>
      </c>
      <c r="C73" s="71" cm="1">
        <f t="array" aca="1" ref="C73" ca="1">INDIRECT("'"&amp;C$58&amp;"'!Q"&amp;10+$A73)</f>
        <v>0</v>
      </c>
      <c r="D73" s="71" cm="1">
        <f t="array" aca="1" ref="D73" ca="1">INDIRECT("'"&amp;D$58&amp;"'!Q"&amp;10+$A73)</f>
        <v>3</v>
      </c>
      <c r="E73" s="71">
        <f t="shared" ca="1" si="20"/>
        <v>0</v>
      </c>
      <c r="F73" s="71">
        <f t="shared" ca="1" si="21"/>
        <v>0</v>
      </c>
      <c r="G73" s="71">
        <f t="shared" ca="1" si="22"/>
        <v>1</v>
      </c>
      <c r="H73" s="71"/>
      <c r="I73" s="96">
        <v>15</v>
      </c>
      <c r="J73" s="71" cm="1">
        <f t="array" aca="1" ref="J73" ca="1">INDIRECT("'"&amp;J$58&amp;"'!Q"&amp;10+$A73)</f>
        <v>0</v>
      </c>
      <c r="K73" s="71" cm="1">
        <f t="array" aca="1" ref="K73" ca="1">INDIRECT("'"&amp;K$58&amp;"'!Q"&amp;10+$A73)</f>
        <v>1</v>
      </c>
      <c r="L73" s="71" cm="1">
        <f t="array" aca="1" ref="L73" ca="1">INDIRECT("'"&amp;L$58&amp;"'!Q"&amp;10+$A73)</f>
        <v>1</v>
      </c>
      <c r="M73" s="71">
        <f t="shared" ca="1" si="23"/>
        <v>0</v>
      </c>
      <c r="N73" s="71">
        <f t="shared" ca="1" si="24"/>
        <v>0.5</v>
      </c>
      <c r="O73" s="71">
        <f t="shared" ca="1" si="25"/>
        <v>0.5</v>
      </c>
      <c r="P73" s="71"/>
      <c r="Q73" s="96">
        <v>15</v>
      </c>
      <c r="R73" s="71" cm="1">
        <f t="array" aca="1" ref="R73" ca="1">INDIRECT("'"&amp;R$58&amp;"'!Q"&amp;10+$A73)</f>
        <v>0</v>
      </c>
      <c r="S73" s="71" cm="1">
        <f t="array" aca="1" ref="S73" ca="1">INDIRECT("'"&amp;S$58&amp;"'!Q"&amp;10+$A73)</f>
        <v>0</v>
      </c>
      <c r="T73" s="71" cm="1">
        <f t="array" aca="1" ref="T73" ca="1">INDIRECT("'"&amp;T$58&amp;"'!Q"&amp;10+$A73)</f>
        <v>1</v>
      </c>
      <c r="U73" s="71">
        <f t="shared" ca="1" si="26"/>
        <v>0</v>
      </c>
      <c r="V73" s="71">
        <f t="shared" ca="1" si="27"/>
        <v>0</v>
      </c>
      <c r="W73" s="71">
        <f t="shared" ca="1" si="28"/>
        <v>1</v>
      </c>
    </row>
    <row r="74" spans="1:24" x14ac:dyDescent="0.25">
      <c r="A74" s="96">
        <v>16</v>
      </c>
      <c r="B74" s="71" cm="1">
        <f t="array" aca="1" ref="B74" ca="1">INDIRECT("'"&amp;B$58&amp;"'!Q"&amp;10+$A74)</f>
        <v>1</v>
      </c>
      <c r="C74" s="71" cm="1">
        <f t="array" aca="1" ref="C74" ca="1">INDIRECT("'"&amp;C$58&amp;"'!Q"&amp;10+$A74)</f>
        <v>0</v>
      </c>
      <c r="D74" s="71" cm="1">
        <f t="array" aca="1" ref="D74" ca="1">INDIRECT("'"&amp;D$58&amp;"'!Q"&amp;10+$A74)</f>
        <v>3</v>
      </c>
      <c r="E74" s="71">
        <f t="shared" ca="1" si="20"/>
        <v>0</v>
      </c>
      <c r="F74" s="71">
        <f t="shared" ca="1" si="21"/>
        <v>0</v>
      </c>
      <c r="G74" s="71">
        <f t="shared" ca="1" si="22"/>
        <v>1</v>
      </c>
      <c r="H74" s="71"/>
      <c r="I74" s="96">
        <v>16</v>
      </c>
      <c r="J74" s="71" cm="1">
        <f t="array" aca="1" ref="J74" ca="1">INDIRECT("'"&amp;J$58&amp;"'!Q"&amp;10+$A74)</f>
        <v>0</v>
      </c>
      <c r="K74" s="71" cm="1">
        <f t="array" aca="1" ref="K74" ca="1">INDIRECT("'"&amp;K$58&amp;"'!Q"&amp;10+$A74)</f>
        <v>0</v>
      </c>
      <c r="L74" s="71" cm="1">
        <f t="array" aca="1" ref="L74" ca="1">INDIRECT("'"&amp;L$58&amp;"'!Q"&amp;10+$A74)</f>
        <v>0</v>
      </c>
      <c r="M74" s="71">
        <f t="shared" ca="1" si="23"/>
        <v>0.33333333333333331</v>
      </c>
      <c r="N74" s="71">
        <f t="shared" ca="1" si="24"/>
        <v>0.33333333333333331</v>
      </c>
      <c r="O74" s="71">
        <f t="shared" ca="1" si="25"/>
        <v>0.33333333333333331</v>
      </c>
      <c r="P74" s="71"/>
      <c r="Q74" s="96">
        <v>16</v>
      </c>
      <c r="R74" s="71" cm="1">
        <f t="array" aca="1" ref="R74" ca="1">INDIRECT("'"&amp;R$58&amp;"'!Q"&amp;10+$A74)</f>
        <v>0</v>
      </c>
      <c r="S74" s="71" cm="1">
        <f t="array" aca="1" ref="S74" ca="1">INDIRECT("'"&amp;S$58&amp;"'!Q"&amp;10+$A74)</f>
        <v>3</v>
      </c>
      <c r="T74" s="71" cm="1">
        <f t="array" aca="1" ref="T74" ca="1">INDIRECT("'"&amp;T$58&amp;"'!Q"&amp;10+$A74)</f>
        <v>0</v>
      </c>
      <c r="U74" s="71">
        <f t="shared" ca="1" si="26"/>
        <v>0</v>
      </c>
      <c r="V74" s="71">
        <f t="shared" ca="1" si="27"/>
        <v>1</v>
      </c>
      <c r="W74" s="71">
        <f t="shared" ca="1" si="28"/>
        <v>0</v>
      </c>
    </row>
    <row r="75" spans="1:24" x14ac:dyDescent="0.25">
      <c r="A75" s="96">
        <v>17</v>
      </c>
      <c r="B75" s="71" cm="1">
        <f t="array" aca="1" ref="B75" ca="1">INDIRECT("'"&amp;B$58&amp;"'!Q"&amp;10+$A75)</f>
        <v>1</v>
      </c>
      <c r="C75" s="71" cm="1">
        <f t="array" aca="1" ref="C75" ca="1">INDIRECT("'"&amp;C$58&amp;"'!Q"&amp;10+$A75)</f>
        <v>2</v>
      </c>
      <c r="D75" s="71" cm="1">
        <f t="array" aca="1" ref="D75" ca="1">INDIRECT("'"&amp;D$58&amp;"'!Q"&amp;10+$A75)</f>
        <v>0</v>
      </c>
      <c r="E75" s="71">
        <f t="shared" ca="1" si="20"/>
        <v>0</v>
      </c>
      <c r="F75" s="71">
        <f t="shared" ca="1" si="21"/>
        <v>1</v>
      </c>
      <c r="G75" s="71">
        <f t="shared" ca="1" si="22"/>
        <v>0</v>
      </c>
      <c r="H75" s="71"/>
      <c r="I75" s="96">
        <v>17</v>
      </c>
      <c r="J75" s="71" cm="1">
        <f t="array" aca="1" ref="J75" ca="1">INDIRECT("'"&amp;J$58&amp;"'!Q"&amp;10+$A75)</f>
        <v>0</v>
      </c>
      <c r="K75" s="71" cm="1">
        <f t="array" aca="1" ref="K75" ca="1">INDIRECT("'"&amp;K$58&amp;"'!Q"&amp;10+$A75)</f>
        <v>2</v>
      </c>
      <c r="L75" s="71" cm="1">
        <f t="array" aca="1" ref="L75" ca="1">INDIRECT("'"&amp;L$58&amp;"'!Q"&amp;10+$A75)</f>
        <v>0</v>
      </c>
      <c r="M75" s="71">
        <f t="shared" ca="1" si="23"/>
        <v>0</v>
      </c>
      <c r="N75" s="71">
        <f t="shared" ca="1" si="24"/>
        <v>1</v>
      </c>
      <c r="O75" s="71">
        <f t="shared" ca="1" si="25"/>
        <v>0</v>
      </c>
      <c r="P75" s="71"/>
      <c r="Q75" s="96">
        <v>17</v>
      </c>
      <c r="R75" s="71" cm="1">
        <f t="array" aca="1" ref="R75" ca="1">INDIRECT("'"&amp;R$58&amp;"'!Q"&amp;10+$A75)</f>
        <v>1</v>
      </c>
      <c r="S75" s="71" cm="1">
        <f t="array" aca="1" ref="S75" ca="1">INDIRECT("'"&amp;S$58&amp;"'!Q"&amp;10+$A75)</f>
        <v>0</v>
      </c>
      <c r="T75" s="71" cm="1">
        <f t="array" aca="1" ref="T75" ca="1">INDIRECT("'"&amp;T$58&amp;"'!Q"&amp;10+$A75)</f>
        <v>1</v>
      </c>
      <c r="U75" s="71">
        <f t="shared" ca="1" si="26"/>
        <v>0.5</v>
      </c>
      <c r="V75" s="71">
        <f t="shared" ca="1" si="27"/>
        <v>0</v>
      </c>
      <c r="W75" s="71">
        <f t="shared" ca="1" si="28"/>
        <v>0.5</v>
      </c>
    </row>
    <row r="76" spans="1:24" x14ac:dyDescent="0.25">
      <c r="A76" s="96">
        <v>18</v>
      </c>
      <c r="B76" s="71" cm="1">
        <f t="array" aca="1" ref="B76" ca="1">INDIRECT("'"&amp;B$58&amp;"'!Q"&amp;10+$A76)</f>
        <v>3</v>
      </c>
      <c r="C76" s="71" cm="1">
        <f t="array" aca="1" ref="C76" ca="1">INDIRECT("'"&amp;C$58&amp;"'!Q"&amp;10+$A76)</f>
        <v>2</v>
      </c>
      <c r="D76" s="71" cm="1">
        <f t="array" aca="1" ref="D76" ca="1">INDIRECT("'"&amp;D$58&amp;"'!Q"&amp;10+$A76)</f>
        <v>0</v>
      </c>
      <c r="E76" s="71">
        <f t="shared" ca="1" si="20"/>
        <v>1</v>
      </c>
      <c r="F76" s="71">
        <f t="shared" ca="1" si="21"/>
        <v>0</v>
      </c>
      <c r="G76" s="71">
        <f t="shared" ca="1" si="22"/>
        <v>0</v>
      </c>
      <c r="H76" s="71"/>
      <c r="I76" s="96">
        <v>18</v>
      </c>
      <c r="J76" s="71" cm="1">
        <f t="array" aca="1" ref="J76" ca="1">INDIRECT("'"&amp;J$58&amp;"'!Q"&amp;10+$A76)</f>
        <v>0</v>
      </c>
      <c r="K76" s="71" cm="1">
        <f t="array" aca="1" ref="K76" ca="1">INDIRECT("'"&amp;K$58&amp;"'!Q"&amp;10+$A76)</f>
        <v>2</v>
      </c>
      <c r="L76" s="71" cm="1">
        <f t="array" aca="1" ref="L76" ca="1">INDIRECT("'"&amp;L$58&amp;"'!Q"&amp;10+$A76)</f>
        <v>0</v>
      </c>
      <c r="M76" s="71">
        <f t="shared" ca="1" si="23"/>
        <v>0</v>
      </c>
      <c r="N76" s="71">
        <f t="shared" ca="1" si="24"/>
        <v>1</v>
      </c>
      <c r="O76" s="71">
        <f t="shared" ca="1" si="25"/>
        <v>0</v>
      </c>
      <c r="P76" s="71"/>
      <c r="Q76" s="96">
        <v>18</v>
      </c>
      <c r="R76" s="71" cm="1">
        <f t="array" aca="1" ref="R76" ca="1">INDIRECT("'"&amp;R$58&amp;"'!Q"&amp;10+$A76)</f>
        <v>2</v>
      </c>
      <c r="S76" s="71" cm="1">
        <f t="array" aca="1" ref="S76" ca="1">INDIRECT("'"&amp;S$58&amp;"'!Q"&amp;10+$A76)</f>
        <v>1</v>
      </c>
      <c r="T76" s="71" cm="1">
        <f t="array" aca="1" ref="T76" ca="1">INDIRECT("'"&amp;T$58&amp;"'!Q"&amp;10+$A76)</f>
        <v>1</v>
      </c>
      <c r="U76" s="71">
        <f t="shared" ca="1" si="26"/>
        <v>1</v>
      </c>
      <c r="V76" s="71">
        <f t="shared" ca="1" si="27"/>
        <v>0</v>
      </c>
      <c r="W76" s="71">
        <f t="shared" ca="1" si="28"/>
        <v>0</v>
      </c>
    </row>
    <row r="77" spans="1:24" x14ac:dyDescent="0.25">
      <c r="A77" s="127" t="s">
        <v>122</v>
      </c>
      <c r="B77" s="127"/>
      <c r="C77" s="127"/>
      <c r="D77" s="127"/>
      <c r="E77" s="103">
        <f ca="1">SUM(E59:E76)</f>
        <v>2.833333333333333</v>
      </c>
      <c r="F77" s="103">
        <f ca="1">SUM(F59:F76)</f>
        <v>8.8333333333333321</v>
      </c>
      <c r="G77" s="103">
        <f ca="1">SUM(G59:G76)</f>
        <v>6.3333333333333339</v>
      </c>
      <c r="H77" s="103"/>
      <c r="I77" s="127" t="s">
        <v>122</v>
      </c>
      <c r="J77" s="127"/>
      <c r="K77" s="127"/>
      <c r="L77" s="127"/>
      <c r="M77" s="103">
        <f ca="1">SUM(M59:M76)</f>
        <v>5.4999999999999991</v>
      </c>
      <c r="N77" s="103">
        <f ca="1">SUM(N59:N76)</f>
        <v>6.4999999999999991</v>
      </c>
      <c r="O77" s="103">
        <f ca="1">SUM(O59:O76)</f>
        <v>5.9999999999999991</v>
      </c>
      <c r="P77" s="103"/>
      <c r="Q77" s="127" t="s">
        <v>122</v>
      </c>
      <c r="R77" s="127"/>
      <c r="S77" s="127"/>
      <c r="T77" s="127"/>
      <c r="U77" s="103">
        <f ca="1">SUM(U59:U76)</f>
        <v>3.833333333333333</v>
      </c>
      <c r="V77" s="103">
        <f ca="1">SUM(V59:V76)</f>
        <v>7.3333333333333339</v>
      </c>
      <c r="W77" s="103">
        <f ca="1">SUM(W59:W76)</f>
        <v>6.833333333333333</v>
      </c>
      <c r="X77" s="103"/>
    </row>
    <row r="78" spans="1:24" s="97" customFormat="1" hidden="1" x14ac:dyDescent="0.25">
      <c r="A78" s="100" t="s">
        <v>132</v>
      </c>
      <c r="B78" s="100">
        <f ca="1">COUNTIF(E77:G77,LARGE(E77:G77,1))</f>
        <v>1</v>
      </c>
      <c r="C78" s="100" t="s">
        <v>133</v>
      </c>
      <c r="D78" s="100">
        <f ca="1">IFERROR(COUNTIF(E77:G77,LARGE(E77:G77,B78+1)),0)</f>
        <v>1</v>
      </c>
      <c r="E78" s="103" t="s">
        <v>134</v>
      </c>
      <c r="F78" s="103">
        <f ca="1">IFERROR(COUNTIF(E77:G77,LARGE(E77:G77,B78+D78+1)),0)</f>
        <v>1</v>
      </c>
      <c r="G78" s="103"/>
      <c r="H78" s="103"/>
      <c r="I78" s="100" t="s">
        <v>132</v>
      </c>
      <c r="J78" s="100">
        <f ca="1">COUNTIF(M77:O77,LARGE(M77:O77,1))</f>
        <v>1</v>
      </c>
      <c r="K78" s="100" t="s">
        <v>133</v>
      </c>
      <c r="L78" s="100">
        <f ca="1">IFERROR(COUNTIF(M77:O77,LARGE(M77:O77,J78+1)),0)</f>
        <v>1</v>
      </c>
      <c r="M78" s="103" t="s">
        <v>134</v>
      </c>
      <c r="N78" s="103">
        <f ca="1">IFERROR(COUNTIF(M77:O77,LARGE(M77:O77,J78+L78+1)),0)</f>
        <v>1</v>
      </c>
      <c r="O78" s="103"/>
      <c r="P78" s="103"/>
      <c r="Q78" s="100" t="s">
        <v>132</v>
      </c>
      <c r="R78" s="100">
        <f ca="1">COUNTIF(U77:W77,LARGE(U77:W77,1))</f>
        <v>1</v>
      </c>
      <c r="S78" s="100" t="s">
        <v>133</v>
      </c>
      <c r="T78" s="100">
        <f ca="1">IFERROR(COUNTIF(U77:W77,LARGE(U77:W77,R78+1)),0)</f>
        <v>1</v>
      </c>
      <c r="U78" s="103" t="s">
        <v>134</v>
      </c>
      <c r="V78" s="103">
        <f ca="1">IFERROR(COUNTIF(U77:W77,LARGE(U77:W77,R78+T78+1)),0)</f>
        <v>1</v>
      </c>
      <c r="W78" s="103"/>
      <c r="X78" s="103"/>
    </row>
    <row r="79" spans="1:24" s="97" customFormat="1" hidden="1" x14ac:dyDescent="0.25">
      <c r="A79" s="100" t="s">
        <v>118</v>
      </c>
      <c r="B79" s="100">
        <f ca="1">IF(B78=3,1,IF(B78=2,1.5,2))</f>
        <v>2</v>
      </c>
      <c r="C79" s="100">
        <f ca="1">IF(B78=3,1,IF(B78=2,1.5,IF(D78=2,0.5,1)))</f>
        <v>1</v>
      </c>
      <c r="D79" s="100">
        <f ca="1">IF(B78=3,1,IF(B78=2,0,IF(D78=2,0.5,0)))</f>
        <v>0</v>
      </c>
      <c r="E79" s="103"/>
      <c r="F79" s="103"/>
      <c r="G79" s="103"/>
      <c r="H79" s="103"/>
      <c r="I79" s="100" t="s">
        <v>118</v>
      </c>
      <c r="J79" s="100">
        <f ca="1">IF(J78=3,1,IF(J78=2,1.5,2))</f>
        <v>2</v>
      </c>
      <c r="K79" s="100">
        <f ca="1">IF(J78=3,1,IF(J78=2,1.5,IF(L78=2,0.5,1)))</f>
        <v>1</v>
      </c>
      <c r="L79" s="100">
        <f ca="1">IF(J78=3,1,IF(J78=2,0,IF(L78=2,0.5,0)))</f>
        <v>0</v>
      </c>
      <c r="M79" s="103"/>
      <c r="N79" s="103"/>
      <c r="O79" s="103"/>
      <c r="P79" s="103"/>
      <c r="Q79" s="100" t="s">
        <v>118</v>
      </c>
      <c r="R79" s="100">
        <f ca="1">IF(R78=3,1,IF(R78=2,1.5,2))</f>
        <v>2</v>
      </c>
      <c r="S79" s="100">
        <f ca="1">IF(R78=3,1,IF(R78=2,1.5,IF(T78=2,0.5,1)))</f>
        <v>1</v>
      </c>
      <c r="T79" s="100">
        <f ca="1">IF(R78=3,1,IF(R78=2,0,IF(T78=2,0.5,0)))</f>
        <v>0</v>
      </c>
      <c r="U79" s="103"/>
      <c r="V79" s="103"/>
      <c r="W79" s="103"/>
      <c r="X79" s="103"/>
    </row>
    <row r="80" spans="1:24" x14ac:dyDescent="0.25">
      <c r="A80" s="127" t="s">
        <v>124</v>
      </c>
      <c r="B80" s="127"/>
      <c r="C80" s="127"/>
      <c r="D80" s="127"/>
      <c r="E80" s="103">
        <f ca="1">IF(E77=LARGE(E77:G77,1),B79,IF(E77=LARGE(E77:G77,2),C79,D79))</f>
        <v>0</v>
      </c>
      <c r="F80" s="103">
        <f ca="1">IF(F77=LARGE(E77:G77,1),B79,IF(F77=LARGE(E77:G77,2),C79,D79))</f>
        <v>2</v>
      </c>
      <c r="G80" s="103">
        <f ca="1">IF(G77=LARGE(E77:G77,1),B79,IF(G77=LARGE(E77:G77,2),C79,D79))</f>
        <v>1</v>
      </c>
      <c r="H80" s="103"/>
      <c r="I80" s="127" t="s">
        <v>124</v>
      </c>
      <c r="J80" s="127"/>
      <c r="K80" s="127"/>
      <c r="L80" s="127"/>
      <c r="M80" s="103">
        <f ca="1">IF(M77=LARGE(M77:O77,1),J79,IF(M77=LARGE(M77:O77,2),K79,L79))</f>
        <v>0</v>
      </c>
      <c r="N80" s="103">
        <f ca="1">IF(N77=LARGE(M77:O77,1),J79,IF(N77=LARGE(M77:O77,2),K79,L79))</f>
        <v>2</v>
      </c>
      <c r="O80" s="103">
        <f ca="1">IF(O77=LARGE(M77:O77,1),J79,IF(O77=LARGE(M77:O77,2),K79,L79))</f>
        <v>1</v>
      </c>
      <c r="P80" s="103"/>
      <c r="Q80" s="127" t="s">
        <v>124</v>
      </c>
      <c r="R80" s="127"/>
      <c r="S80" s="127"/>
      <c r="T80" s="127"/>
      <c r="U80" s="103">
        <f ca="1">IF(U77=LARGE(U77:W77,1),R79,IF(U77=LARGE(U77:W77,2),S79,T79))</f>
        <v>0</v>
      </c>
      <c r="V80" s="103">
        <f ca="1">IF(V77=LARGE(U77:W77,1),R79,IF(V77=LARGE(U77:W77,2),S79,T79))</f>
        <v>2</v>
      </c>
      <c r="W80" s="103">
        <f ca="1">IF(W77=LARGE(U77:W77,1),R79,IF(W77=LARGE(U77:W77,2),S79,T79))</f>
        <v>1</v>
      </c>
      <c r="X80" s="103"/>
    </row>
    <row r="82" spans="1:3" x14ac:dyDescent="0.25">
      <c r="A82" s="124" t="s">
        <v>129</v>
      </c>
      <c r="B82" s="124"/>
      <c r="C82" s="124"/>
    </row>
    <row r="83" spans="1:3" x14ac:dyDescent="0.25">
      <c r="A83" s="128" t="s">
        <v>125</v>
      </c>
      <c r="B83" s="128"/>
      <c r="C83" s="71">
        <f ca="1">E80+M80+U80</f>
        <v>0</v>
      </c>
    </row>
    <row r="84" spans="1:3" x14ac:dyDescent="0.25">
      <c r="A84" s="129" t="s">
        <v>126</v>
      </c>
      <c r="B84" s="129"/>
      <c r="C84" s="71">
        <f ca="1">F80+N80+V80</f>
        <v>6</v>
      </c>
    </row>
    <row r="85" spans="1:3" x14ac:dyDescent="0.25">
      <c r="A85" s="130" t="s">
        <v>127</v>
      </c>
      <c r="B85" s="130"/>
      <c r="C85" s="71">
        <f ca="1">G80+O80+W80</f>
        <v>3</v>
      </c>
    </row>
    <row r="87" spans="1:3" x14ac:dyDescent="0.25">
      <c r="A87" s="124" t="s">
        <v>131</v>
      </c>
      <c r="B87" s="124"/>
      <c r="C87" s="124"/>
    </row>
    <row r="88" spans="1:3" x14ac:dyDescent="0.25">
      <c r="A88" s="128" t="s">
        <v>125</v>
      </c>
      <c r="B88" s="128"/>
      <c r="C88" s="71">
        <f ca="1">C83+C52</f>
        <v>3</v>
      </c>
    </row>
    <row r="89" spans="1:3" x14ac:dyDescent="0.25">
      <c r="A89" s="129" t="s">
        <v>126</v>
      </c>
      <c r="B89" s="129"/>
      <c r="C89" s="71">
        <f ca="1">C84+C53</f>
        <v>7</v>
      </c>
    </row>
    <row r="90" spans="1:3" x14ac:dyDescent="0.25">
      <c r="A90" s="130" t="s">
        <v>127</v>
      </c>
      <c r="B90" s="130"/>
      <c r="C90" s="71">
        <f ca="1">C85+C54</f>
        <v>8</v>
      </c>
    </row>
  </sheetData>
  <mergeCells count="42">
    <mergeCell ref="A88:B88"/>
    <mergeCell ref="A89:B89"/>
    <mergeCell ref="A90:B90"/>
    <mergeCell ref="A82:C82"/>
    <mergeCell ref="A83:B83"/>
    <mergeCell ref="A84:B84"/>
    <mergeCell ref="A85:B85"/>
    <mergeCell ref="A87:C87"/>
    <mergeCell ref="A77:D77"/>
    <mergeCell ref="I77:L77"/>
    <mergeCell ref="Q77:T77"/>
    <mergeCell ref="A80:D80"/>
    <mergeCell ref="I80:L80"/>
    <mergeCell ref="Q80:T80"/>
    <mergeCell ref="E56:G56"/>
    <mergeCell ref="J56:L56"/>
    <mergeCell ref="M56:O56"/>
    <mergeCell ref="R56:T56"/>
    <mergeCell ref="U56:W56"/>
    <mergeCell ref="A52:B52"/>
    <mergeCell ref="A53:B53"/>
    <mergeCell ref="A54:B54"/>
    <mergeCell ref="A51:C51"/>
    <mergeCell ref="B56:D56"/>
    <mergeCell ref="M25:O25"/>
    <mergeCell ref="I46:L46"/>
    <mergeCell ref="I49:L49"/>
    <mergeCell ref="R25:T25"/>
    <mergeCell ref="U25:W25"/>
    <mergeCell ref="Q46:T46"/>
    <mergeCell ref="Q49:T49"/>
    <mergeCell ref="B25:D25"/>
    <mergeCell ref="E25:G25"/>
    <mergeCell ref="A46:D46"/>
    <mergeCell ref="A49:D49"/>
    <mergeCell ref="J25:L25"/>
    <mergeCell ref="A22:O22"/>
    <mergeCell ref="N19:P19"/>
    <mergeCell ref="A1:P1"/>
    <mergeCell ref="A10:P10"/>
    <mergeCell ref="A20:O20"/>
    <mergeCell ref="A21:O21"/>
  </mergeCells>
  <phoneticPr fontId="5" type="noConversion"/>
  <pageMargins left="0.7" right="0.7" top="0.75" bottom="0.75" header="0.3" footer="0.3"/>
  <pageSetup paperSize="9" orientation="portrait" horizontalDpi="4294967292" verticalDpi="90" r:id="rId1"/>
  <headerFooter>
    <oddHeader>&amp;C&amp;"Calibri"&amp;10&amp;K000000OFFICIAL&amp;1#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3">
    <tabColor rgb="FFFF00FF"/>
  </sheetPr>
  <dimension ref="A1:K26"/>
  <sheetViews>
    <sheetView workbookViewId="0">
      <pane xSplit="2" ySplit="6" topLeftCell="C7" activePane="bottomRight" state="frozen"/>
      <selection activeCell="N5" sqref="N5"/>
      <selection pane="topRight" activeCell="N5" sqref="N5"/>
      <selection pane="bottomLeft" activeCell="N5" sqref="N5"/>
      <selection pane="bottomRight" activeCell="B1" sqref="B1:E1"/>
    </sheetView>
  </sheetViews>
  <sheetFormatPr defaultColWidth="0" defaultRowHeight="15" zeroHeight="1" x14ac:dyDescent="0.25"/>
  <cols>
    <col min="1" max="1" width="0" hidden="1" customWidth="1"/>
    <col min="2" max="2" width="22.140625" customWidth="1"/>
    <col min="3" max="5" width="21.140625" style="49" customWidth="1"/>
    <col min="6" max="6" width="0.5703125" customWidth="1"/>
    <col min="7" max="11" width="0" hidden="1" customWidth="1"/>
    <col min="12" max="16384" width="8.85546875" hidden="1"/>
  </cols>
  <sheetData>
    <row r="1" spans="1:5" x14ac:dyDescent="0.25">
      <c r="B1" s="131" t="s">
        <v>59</v>
      </c>
      <c r="C1" s="131"/>
      <c r="D1" s="131"/>
      <c r="E1" s="131"/>
    </row>
    <row r="2" spans="1:5" x14ac:dyDescent="0.25"/>
    <row r="3" spans="1:5" x14ac:dyDescent="0.25">
      <c r="C3" s="39" t="s">
        <v>136</v>
      </c>
      <c r="D3" s="39" t="s">
        <v>137</v>
      </c>
      <c r="E3" s="39" t="s">
        <v>138</v>
      </c>
    </row>
    <row r="4" spans="1:5" hidden="1" x14ac:dyDescent="0.25">
      <c r="B4" s="39" t="s">
        <v>101</v>
      </c>
      <c r="C4" s="66" t="s">
        <v>8</v>
      </c>
      <c r="D4" s="66" t="s">
        <v>9</v>
      </c>
      <c r="E4" s="66" t="s">
        <v>113</v>
      </c>
    </row>
    <row r="5" spans="1:5" hidden="1" x14ac:dyDescent="0.25">
      <c r="B5" s="54" t="s">
        <v>102</v>
      </c>
      <c r="C5" s="67" t="s">
        <v>79</v>
      </c>
      <c r="D5" s="67" t="s">
        <v>79</v>
      </c>
      <c r="E5" s="67" t="s">
        <v>79</v>
      </c>
    </row>
    <row r="6" spans="1:5" hidden="1" x14ac:dyDescent="0.25">
      <c r="B6" s="54" t="s">
        <v>99</v>
      </c>
      <c r="C6" s="53">
        <f>IFERROR(VLOOKUP(C5,PinkBallFull,2,FALSE),0)</f>
        <v>1</v>
      </c>
      <c r="D6" s="53">
        <f>IFERROR(VLOOKUP(D5,PinkBallFull,2,FALSE),0)</f>
        <v>1</v>
      </c>
      <c r="E6" s="53">
        <f>IFERROR(VLOOKUP(E5,PinkBallFull,2,FALSE),0)</f>
        <v>1</v>
      </c>
    </row>
    <row r="7" spans="1:5" x14ac:dyDescent="0.25">
      <c r="A7">
        <v>1</v>
      </c>
      <c r="B7" s="54" t="s">
        <v>61</v>
      </c>
      <c r="C7" s="52"/>
      <c r="D7" s="52"/>
      <c r="E7" s="52"/>
    </row>
    <row r="8" spans="1:5" x14ac:dyDescent="0.25">
      <c r="A8">
        <v>2</v>
      </c>
      <c r="B8" s="54" t="s">
        <v>62</v>
      </c>
      <c r="C8" s="52"/>
      <c r="D8" s="52"/>
      <c r="E8" s="52"/>
    </row>
    <row r="9" spans="1:5" x14ac:dyDescent="0.25">
      <c r="A9">
        <v>3</v>
      </c>
      <c r="B9" s="54" t="s">
        <v>63</v>
      </c>
      <c r="C9" s="52"/>
      <c r="D9" s="52"/>
      <c r="E9" s="52"/>
    </row>
    <row r="10" spans="1:5" x14ac:dyDescent="0.25">
      <c r="A10">
        <v>4</v>
      </c>
      <c r="B10" s="54" t="s">
        <v>64</v>
      </c>
      <c r="C10" s="52"/>
      <c r="D10" s="52"/>
      <c r="E10" s="52"/>
    </row>
    <row r="11" spans="1:5" x14ac:dyDescent="0.25">
      <c r="A11">
        <v>5</v>
      </c>
      <c r="B11" s="54" t="s">
        <v>65</v>
      </c>
      <c r="C11" s="52"/>
      <c r="D11" s="52"/>
      <c r="E11" s="52"/>
    </row>
    <row r="12" spans="1:5" x14ac:dyDescent="0.25">
      <c r="A12">
        <v>6</v>
      </c>
      <c r="B12" s="54" t="s">
        <v>66</v>
      </c>
      <c r="C12" s="52"/>
      <c r="D12" s="52"/>
      <c r="E12" s="52"/>
    </row>
    <row r="13" spans="1:5" x14ac:dyDescent="0.25">
      <c r="A13">
        <v>7</v>
      </c>
      <c r="B13" s="54" t="s">
        <v>67</v>
      </c>
      <c r="C13" s="52"/>
      <c r="D13" s="52"/>
      <c r="E13" s="52"/>
    </row>
    <row r="14" spans="1:5" x14ac:dyDescent="0.25">
      <c r="A14">
        <v>8</v>
      </c>
      <c r="B14" s="54" t="s">
        <v>68</v>
      </c>
      <c r="C14" s="52"/>
      <c r="D14" s="52"/>
      <c r="E14" s="52"/>
    </row>
    <row r="15" spans="1:5" x14ac:dyDescent="0.25">
      <c r="A15">
        <v>9</v>
      </c>
      <c r="B15" s="54" t="s">
        <v>69</v>
      </c>
      <c r="C15" s="52"/>
      <c r="D15" s="52"/>
      <c r="E15" s="52"/>
    </row>
    <row r="16" spans="1:5" x14ac:dyDescent="0.25">
      <c r="A16">
        <v>10</v>
      </c>
      <c r="B16" s="54" t="s">
        <v>70</v>
      </c>
      <c r="C16" s="52"/>
      <c r="D16" s="52"/>
      <c r="E16" s="52"/>
    </row>
    <row r="17" spans="1:5" x14ac:dyDescent="0.25">
      <c r="A17">
        <v>11</v>
      </c>
      <c r="B17" s="54" t="s">
        <v>71</v>
      </c>
      <c r="C17" s="52"/>
      <c r="D17" s="52"/>
      <c r="E17" s="52"/>
    </row>
    <row r="18" spans="1:5" x14ac:dyDescent="0.25">
      <c r="A18">
        <v>12</v>
      </c>
      <c r="B18" s="54" t="s">
        <v>72</v>
      </c>
      <c r="C18" s="52"/>
      <c r="D18" s="52"/>
      <c r="E18" s="52"/>
    </row>
    <row r="19" spans="1:5" x14ac:dyDescent="0.25">
      <c r="A19">
        <v>13</v>
      </c>
      <c r="B19" s="54" t="s">
        <v>73</v>
      </c>
      <c r="C19" s="52"/>
      <c r="D19" s="52"/>
      <c r="E19" s="52"/>
    </row>
    <row r="20" spans="1:5" x14ac:dyDescent="0.25">
      <c r="A20">
        <v>14</v>
      </c>
      <c r="B20" s="54" t="s">
        <v>74</v>
      </c>
      <c r="C20" s="52"/>
      <c r="D20" s="52"/>
      <c r="E20" s="52"/>
    </row>
    <row r="21" spans="1:5" x14ac:dyDescent="0.25">
      <c r="A21">
        <v>15</v>
      </c>
      <c r="B21" s="54" t="s">
        <v>75</v>
      </c>
      <c r="C21" s="52"/>
      <c r="D21" s="52"/>
      <c r="E21" s="52"/>
    </row>
    <row r="22" spans="1:5" x14ac:dyDescent="0.25">
      <c r="A22">
        <v>16</v>
      </c>
      <c r="B22" s="54" t="s">
        <v>76</v>
      </c>
      <c r="C22" s="52"/>
      <c r="D22" s="52"/>
      <c r="E22" s="52"/>
    </row>
    <row r="23" spans="1:5" x14ac:dyDescent="0.25">
      <c r="A23">
        <v>17</v>
      </c>
      <c r="B23" s="54" t="s">
        <v>77</v>
      </c>
      <c r="C23" s="52"/>
      <c r="D23" s="52"/>
      <c r="E23" s="52"/>
    </row>
    <row r="24" spans="1:5" x14ac:dyDescent="0.25">
      <c r="A24">
        <v>18</v>
      </c>
      <c r="B24" s="54" t="s">
        <v>78</v>
      </c>
      <c r="C24" s="52"/>
      <c r="D24" s="52"/>
      <c r="E24" s="52"/>
    </row>
    <row r="25" spans="1:5" x14ac:dyDescent="0.25">
      <c r="B25" s="55" t="s">
        <v>98</v>
      </c>
      <c r="C25" s="51" cm="1">
        <f t="array" ref="C25">SUM(IF(C7:C24="",0,C7:C24)*(4^(($A7:$A24^2)/(324))))</f>
        <v>0</v>
      </c>
      <c r="D25" s="51" cm="1">
        <f t="array" ref="D25">SUM(IF(D7:D24="",0,D7:D24)*(4^(($A7:$A24^2)/(324))))</f>
        <v>0</v>
      </c>
      <c r="E25" s="51" cm="1">
        <f t="array" ref="E25">SUM(IF(E7:E24="",0,E7:E24)*(4^(($A7:$A24^2)/(324))))</f>
        <v>0</v>
      </c>
    </row>
    <row r="26" spans="1:5" ht="3" customHeight="1" x14ac:dyDescent="0.25"/>
  </sheetData>
  <sheetProtection selectLockedCells="1"/>
  <mergeCells count="1">
    <mergeCell ref="B1:E1"/>
  </mergeCells>
  <dataValidations count="1">
    <dataValidation type="list" allowBlank="1" showInputMessage="1" showErrorMessage="1" sqref="C5:E5" xr:uid="{00000000-0002-0000-0900-000000000000}">
      <formula1>PinkBall</formula1>
    </dataValidation>
  </dataValidations>
  <pageMargins left="0.7" right="0.7" top="0.75" bottom="0.75" header="0.3" footer="0.3"/>
  <pageSetup orientation="portrait" verticalDpi="90" r:id="rId1"/>
  <headerFooter>
    <oddHeader>&amp;C&amp;"Calibri"&amp;10&amp;K000000OFFICIAL&amp;1#</oddHead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900-000001000000}">
          <x14:formula1>
            <xm:f>'New Eltham Nadgers'!$C$5:$C$6</xm:f>
          </x14:formula1>
          <xm:sqref>C4</xm:sqref>
        </x14:dataValidation>
        <x14:dataValidation type="list" allowBlank="1" showInputMessage="1" showErrorMessage="1" xr:uid="{00000000-0002-0000-0900-000003000000}">
          <x14:formula1>
            <xm:f>'The Green Jackets'!$C$5:$C$6</xm:f>
          </x14:formula1>
          <xm:sqref>D4</xm:sqref>
        </x14:dataValidation>
        <x14:dataValidation type="list" allowBlank="1" showInputMessage="1" showErrorMessage="1" xr:uid="{00000000-0002-0000-0900-000005000000}">
          <x14:formula1>
            <xm:f>PaddyJoel!$C$5:$C$6</xm:f>
          </x14:formula1>
          <xm:sqref>E4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CF0CE-BBA9-4467-B3B7-B7C8CC8F9192}">
  <sheetPr codeName="Sheet5">
    <tabColor rgb="FFFF00FF"/>
  </sheetPr>
  <dimension ref="A1:K26"/>
  <sheetViews>
    <sheetView workbookViewId="0">
      <pane xSplit="2" ySplit="6" topLeftCell="C7" activePane="bottomRight" state="frozen"/>
      <selection activeCell="N5" sqref="N5"/>
      <selection pane="topRight" activeCell="N5" sqref="N5"/>
      <selection pane="bottomLeft" activeCell="N5" sqref="N5"/>
      <selection pane="bottomRight" activeCell="B1" sqref="B1:E1"/>
    </sheetView>
  </sheetViews>
  <sheetFormatPr defaultColWidth="0" defaultRowHeight="15" customHeight="1" zeroHeight="1" x14ac:dyDescent="0.25"/>
  <cols>
    <col min="1" max="1" width="0" hidden="1" customWidth="1"/>
    <col min="2" max="2" width="22.140625" customWidth="1"/>
    <col min="3" max="5" width="21.140625" style="69" customWidth="1"/>
    <col min="6" max="6" width="0.5703125" customWidth="1"/>
    <col min="7" max="11" width="0" hidden="1" customWidth="1"/>
    <col min="12" max="16384" width="8.85546875" hidden="1"/>
  </cols>
  <sheetData>
    <row r="1" spans="1:5" x14ac:dyDescent="0.25">
      <c r="B1" s="131" t="s">
        <v>59</v>
      </c>
      <c r="C1" s="131"/>
      <c r="D1" s="131"/>
      <c r="E1" s="131"/>
    </row>
    <row r="2" spans="1:5" x14ac:dyDescent="0.25"/>
    <row r="3" spans="1:5" x14ac:dyDescent="0.25">
      <c r="C3" s="39" t="s">
        <v>136</v>
      </c>
      <c r="D3" s="39" t="s">
        <v>137</v>
      </c>
      <c r="E3" s="39" t="s">
        <v>138</v>
      </c>
    </row>
    <row r="4" spans="1:5" hidden="1" x14ac:dyDescent="0.25">
      <c r="B4" s="39" t="s">
        <v>101</v>
      </c>
      <c r="C4" s="66" t="s">
        <v>8</v>
      </c>
      <c r="D4" s="66" t="s">
        <v>10</v>
      </c>
      <c r="E4" s="66" t="s">
        <v>113</v>
      </c>
    </row>
    <row r="5" spans="1:5" hidden="1" x14ac:dyDescent="0.25">
      <c r="B5" s="54" t="s">
        <v>102</v>
      </c>
      <c r="C5" s="67" t="s">
        <v>79</v>
      </c>
      <c r="D5" s="67" t="s">
        <v>79</v>
      </c>
      <c r="E5" s="67" t="s">
        <v>79</v>
      </c>
    </row>
    <row r="6" spans="1:5" hidden="1" x14ac:dyDescent="0.25">
      <c r="B6" s="54" t="s">
        <v>99</v>
      </c>
      <c r="C6" s="53">
        <f>IFERROR(VLOOKUP(C5,PinkBallFull,2,FALSE),0)</f>
        <v>1</v>
      </c>
      <c r="D6" s="53">
        <f>IFERROR(VLOOKUP(D5,PinkBallFull,2,FALSE),0)</f>
        <v>1</v>
      </c>
      <c r="E6" s="53">
        <f>IFERROR(VLOOKUP(E5,PinkBallFull,2,FALSE),0)</f>
        <v>1</v>
      </c>
    </row>
    <row r="7" spans="1:5" x14ac:dyDescent="0.25">
      <c r="A7">
        <v>1</v>
      </c>
      <c r="B7" s="54" t="s">
        <v>61</v>
      </c>
      <c r="C7" s="52"/>
      <c r="D7" s="52"/>
      <c r="E7" s="52"/>
    </row>
    <row r="8" spans="1:5" x14ac:dyDescent="0.25">
      <c r="A8">
        <v>2</v>
      </c>
      <c r="B8" s="54" t="s">
        <v>62</v>
      </c>
      <c r="C8" s="52"/>
      <c r="D8" s="52"/>
      <c r="E8" s="52"/>
    </row>
    <row r="9" spans="1:5" x14ac:dyDescent="0.25">
      <c r="A9">
        <v>3</v>
      </c>
      <c r="B9" s="54" t="s">
        <v>63</v>
      </c>
      <c r="C9" s="52"/>
      <c r="D9" s="52"/>
      <c r="E9" s="52"/>
    </row>
    <row r="10" spans="1:5" x14ac:dyDescent="0.25">
      <c r="A10">
        <v>4</v>
      </c>
      <c r="B10" s="54" t="s">
        <v>64</v>
      </c>
      <c r="C10" s="52"/>
      <c r="D10" s="52"/>
      <c r="E10" s="52"/>
    </row>
    <row r="11" spans="1:5" x14ac:dyDescent="0.25">
      <c r="A11">
        <v>5</v>
      </c>
      <c r="B11" s="54" t="s">
        <v>65</v>
      </c>
      <c r="C11" s="52"/>
      <c r="D11" s="52"/>
      <c r="E11" s="52"/>
    </row>
    <row r="12" spans="1:5" x14ac:dyDescent="0.25">
      <c r="A12">
        <v>6</v>
      </c>
      <c r="B12" s="54" t="s">
        <v>66</v>
      </c>
      <c r="C12" s="52"/>
      <c r="D12" s="52"/>
      <c r="E12" s="52"/>
    </row>
    <row r="13" spans="1:5" x14ac:dyDescent="0.25">
      <c r="A13">
        <v>7</v>
      </c>
      <c r="B13" s="54" t="s">
        <v>67</v>
      </c>
      <c r="C13" s="52"/>
      <c r="D13" s="52"/>
      <c r="E13" s="52"/>
    </row>
    <row r="14" spans="1:5" x14ac:dyDescent="0.25">
      <c r="A14">
        <v>8</v>
      </c>
      <c r="B14" s="54" t="s">
        <v>68</v>
      </c>
      <c r="C14" s="52"/>
      <c r="D14" s="52"/>
      <c r="E14" s="52"/>
    </row>
    <row r="15" spans="1:5" x14ac:dyDescent="0.25">
      <c r="A15">
        <v>9</v>
      </c>
      <c r="B15" s="54" t="s">
        <v>69</v>
      </c>
      <c r="C15" s="52"/>
      <c r="D15" s="52"/>
      <c r="E15" s="52"/>
    </row>
    <row r="16" spans="1:5" x14ac:dyDescent="0.25">
      <c r="A16">
        <v>10</v>
      </c>
      <c r="B16" s="54" t="s">
        <v>70</v>
      </c>
      <c r="C16" s="52"/>
      <c r="D16" s="52"/>
      <c r="E16" s="52"/>
    </row>
    <row r="17" spans="1:5" x14ac:dyDescent="0.25">
      <c r="A17">
        <v>11</v>
      </c>
      <c r="B17" s="54" t="s">
        <v>71</v>
      </c>
      <c r="C17" s="52"/>
      <c r="D17" s="52"/>
      <c r="E17" s="52"/>
    </row>
    <row r="18" spans="1:5" x14ac:dyDescent="0.25">
      <c r="A18">
        <v>12</v>
      </c>
      <c r="B18" s="54" t="s">
        <v>72</v>
      </c>
      <c r="C18" s="52"/>
      <c r="D18" s="52"/>
      <c r="E18" s="52"/>
    </row>
    <row r="19" spans="1:5" x14ac:dyDescent="0.25">
      <c r="A19">
        <v>13</v>
      </c>
      <c r="B19" s="54" t="s">
        <v>73</v>
      </c>
      <c r="C19" s="52"/>
      <c r="D19" s="52"/>
      <c r="E19" s="52"/>
    </row>
    <row r="20" spans="1:5" x14ac:dyDescent="0.25">
      <c r="A20">
        <v>14</v>
      </c>
      <c r="B20" s="54" t="s">
        <v>74</v>
      </c>
      <c r="C20" s="52"/>
      <c r="D20" s="52"/>
      <c r="E20" s="52"/>
    </row>
    <row r="21" spans="1:5" x14ac:dyDescent="0.25">
      <c r="A21">
        <v>15</v>
      </c>
      <c r="B21" s="54" t="s">
        <v>75</v>
      </c>
      <c r="C21" s="52"/>
      <c r="D21" s="52"/>
      <c r="E21" s="52"/>
    </row>
    <row r="22" spans="1:5" x14ac:dyDescent="0.25">
      <c r="A22">
        <v>16</v>
      </c>
      <c r="B22" s="54" t="s">
        <v>76</v>
      </c>
      <c r="C22" s="52"/>
      <c r="D22" s="52"/>
      <c r="E22" s="52"/>
    </row>
    <row r="23" spans="1:5" x14ac:dyDescent="0.25">
      <c r="A23">
        <v>17</v>
      </c>
      <c r="B23" s="54" t="s">
        <v>77</v>
      </c>
      <c r="C23" s="52"/>
      <c r="D23" s="52"/>
      <c r="E23" s="52"/>
    </row>
    <row r="24" spans="1:5" x14ac:dyDescent="0.25">
      <c r="A24">
        <v>18</v>
      </c>
      <c r="B24" s="54" t="s">
        <v>78</v>
      </c>
      <c r="C24" s="52"/>
      <c r="D24" s="52"/>
      <c r="E24" s="52"/>
    </row>
    <row r="25" spans="1:5" x14ac:dyDescent="0.25">
      <c r="B25" s="55" t="s">
        <v>98</v>
      </c>
      <c r="C25" s="51">
        <f>COUNT(C7:C24)+SUM(C7:C24)/1000</f>
        <v>0</v>
      </c>
      <c r="D25" s="51">
        <f t="shared" ref="D25:E25" si="0">COUNT(D7:D24)+SUM(D7:D24)/1000</f>
        <v>0</v>
      </c>
      <c r="E25" s="51">
        <f t="shared" si="0"/>
        <v>0</v>
      </c>
    </row>
    <row r="26" spans="1:5" ht="3" customHeight="1" x14ac:dyDescent="0.25"/>
  </sheetData>
  <sheetProtection selectLockedCells="1"/>
  <mergeCells count="1">
    <mergeCell ref="B1:E1"/>
  </mergeCells>
  <dataValidations count="1">
    <dataValidation type="list" allowBlank="1" showInputMessage="1" showErrorMessage="1" sqref="C5:E5" xr:uid="{A4BD8CEB-5A54-49E5-8550-A3D591F00BDB}">
      <formula1>PinkBall</formula1>
    </dataValidation>
  </dataValidations>
  <pageMargins left="0.7" right="0.7" top="0.75" bottom="0.75" header="0.3" footer="0.3"/>
  <pageSetup orientation="portrait" verticalDpi="90" r:id="rId1"/>
  <headerFooter>
    <oddHeader>&amp;C&amp;"Calibri"&amp;10&amp;K000000OFFICIAL&amp;1#</oddHead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AF17779-7F0B-40EE-944C-F3D854BBCE56}">
          <x14:formula1>
            <xm:f>PaddyJoel!$C$5:$C$6</xm:f>
          </x14:formula1>
          <xm:sqref>E4</xm:sqref>
        </x14:dataValidation>
        <x14:dataValidation type="list" allowBlank="1" showInputMessage="1" showErrorMessage="1" xr:uid="{B59F0DCA-B23F-4760-8CF2-F960228BBC2C}">
          <x14:formula1>
            <xm:f>'The Green Jackets'!$C$5:$C$6</xm:f>
          </x14:formula1>
          <xm:sqref>D4</xm:sqref>
        </x14:dataValidation>
        <x14:dataValidation type="list" allowBlank="1" showInputMessage="1" showErrorMessage="1" xr:uid="{903309AE-36A2-4CE3-9C0F-5972606C3430}">
          <x14:formula1>
            <xm:f>'New Eltham Nadgers'!$C$5:$C$6</xm:f>
          </x14:formula1>
          <xm:sqref>C4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B6594-8311-4C0B-8A93-D2A895753424}">
  <sheetPr codeName="Sheet4">
    <tabColor theme="9" tint="0.39997558519241921"/>
  </sheetPr>
  <dimension ref="A1:AK22"/>
  <sheetViews>
    <sheetView zoomScale="90" zoomScaleNormal="90" workbookViewId="0">
      <selection activeCell="G4" sqref="G4"/>
    </sheetView>
  </sheetViews>
  <sheetFormatPr defaultColWidth="0" defaultRowHeight="15" customHeight="1" x14ac:dyDescent="0.25"/>
  <cols>
    <col min="1" max="1" width="0.7109375" style="109" customWidth="1"/>
    <col min="2" max="3" width="11.28515625" style="109" customWidth="1"/>
    <col min="4" max="4" width="11.28515625" style="109" hidden="1" customWidth="1"/>
    <col min="5" max="5" width="12.42578125" style="109" customWidth="1"/>
    <col min="6" max="6" width="15.28515625" style="109" bestFit="1" customWidth="1"/>
    <col min="7" max="7" width="10.28515625" style="109" bestFit="1" customWidth="1"/>
    <col min="8" max="8" width="10.28515625" style="109" customWidth="1"/>
    <col min="9" max="11" width="9.140625" style="109" customWidth="1"/>
    <col min="12" max="12" width="0.7109375" style="109" customWidth="1"/>
    <col min="13" max="18" width="0" style="109" hidden="1" customWidth="1"/>
    <col min="19" max="25" width="10.7109375" style="109" hidden="1" customWidth="1"/>
    <col min="26" max="33" width="0" style="109" hidden="1" customWidth="1"/>
    <col min="34" max="34" width="9.140625" style="109" hidden="1" customWidth="1"/>
    <col min="35" max="37" width="0" style="109" hidden="1" customWidth="1"/>
    <col min="38" max="16384" width="9.140625" style="109" hidden="1"/>
  </cols>
  <sheetData>
    <row r="1" spans="2:12" ht="3.75" customHeight="1" x14ac:dyDescent="0.25"/>
    <row r="2" spans="2:12" ht="23.25" x14ac:dyDescent="0.25">
      <c r="B2" s="132" t="str">
        <f ca="1">MID(CELL("filename",B3),FIND("]",CELL("filename",B3))+1,255)</f>
        <v>Averages (Net)</v>
      </c>
      <c r="C2" s="132"/>
      <c r="D2" s="132"/>
      <c r="E2" s="132"/>
      <c r="F2" s="132"/>
      <c r="G2" s="132"/>
      <c r="H2" s="132"/>
      <c r="I2" s="132"/>
      <c r="J2" s="132"/>
      <c r="K2" s="132"/>
    </row>
    <row r="3" spans="2:12" x14ac:dyDescent="0.25">
      <c r="C3" s="5"/>
      <c r="D3" s="5"/>
      <c r="E3" s="5"/>
      <c r="F3" s="5"/>
      <c r="G3" s="5"/>
      <c r="H3" s="5"/>
      <c r="I3" s="5"/>
      <c r="J3" s="5"/>
      <c r="K3" s="5"/>
    </row>
    <row r="4" spans="2:12" x14ac:dyDescent="0.25">
      <c r="B4" s="107" t="s">
        <v>23</v>
      </c>
      <c r="C4" s="108" t="s">
        <v>4</v>
      </c>
      <c r="D4" s="108" t="s">
        <v>26</v>
      </c>
      <c r="E4" s="108" t="s">
        <v>143</v>
      </c>
      <c r="F4" s="108" t="s">
        <v>144</v>
      </c>
      <c r="G4" s="108" t="s">
        <v>41</v>
      </c>
      <c r="H4" s="108" t="s">
        <v>5</v>
      </c>
      <c r="I4" s="108" t="s">
        <v>145</v>
      </c>
      <c r="J4" s="108" t="s">
        <v>146</v>
      </c>
      <c r="K4" s="108" t="s">
        <v>147</v>
      </c>
      <c r="L4" s="108"/>
    </row>
    <row r="5" spans="2:12" x14ac:dyDescent="0.25">
      <c r="B5" s="2">
        <v>1</v>
      </c>
      <c r="C5" s="110">
        <f>Course!C4</f>
        <v>4</v>
      </c>
      <c r="D5" s="111">
        <f>AVERAGE(Dermot:Neil!D11,Dermot:Neil!I11)</f>
        <v>7.1111111111111107</v>
      </c>
      <c r="E5" s="111">
        <f>AVERAGE(Dermot:Neil!E11,Dermot:Neil!J11)</f>
        <v>5.9444444444444446</v>
      </c>
      <c r="F5" s="111">
        <f>E5-C5+((20-B5)/1000000000000000)</f>
        <v>1.9444444444444637</v>
      </c>
      <c r="G5" s="112">
        <f>AVERAGE(Dermot:Neil!G11,Dermot:Neil!Q11)</f>
        <v>0.77777777777777779</v>
      </c>
      <c r="H5" s="113">
        <f>Course!D4</f>
        <v>10</v>
      </c>
      <c r="I5" s="5">
        <f>_xlfn.RANK.EQ(F5,F$5:F$22)</f>
        <v>3</v>
      </c>
      <c r="J5" s="5">
        <f t="shared" ref="J5:J13" si="0">_xlfn.RANK.EQ(F5,F$5:F$13)*2</f>
        <v>2</v>
      </c>
      <c r="K5" s="110">
        <f>J5-H5</f>
        <v>-8</v>
      </c>
    </row>
    <row r="6" spans="2:12" x14ac:dyDescent="0.25">
      <c r="B6" s="2">
        <v>2</v>
      </c>
      <c r="C6" s="110">
        <f>Course!C5</f>
        <v>5</v>
      </c>
      <c r="D6" s="111">
        <f>AVERAGE(Dermot:Neil!D12,Dermot:Neil!I12)</f>
        <v>7</v>
      </c>
      <c r="E6" s="111">
        <f>AVERAGE(Dermot:Neil!E12,Dermot:Neil!J12)</f>
        <v>5.7222222222222223</v>
      </c>
      <c r="F6" s="111">
        <f t="shared" ref="F6:F22" si="1">E6-C6+((20-B6)/1000000000000000)</f>
        <v>0.72222222222224031</v>
      </c>
      <c r="G6" s="112">
        <f>AVERAGE(Dermot:Neil!G12,Dermot:Neil!Q12)</f>
        <v>1.5</v>
      </c>
      <c r="H6" s="113">
        <f>Course!D5</f>
        <v>14</v>
      </c>
      <c r="I6" s="5">
        <f t="shared" ref="I6:I22" si="2">_xlfn.RANK.EQ(F6,F$5:F$22)</f>
        <v>12</v>
      </c>
      <c r="J6" s="5">
        <f t="shared" si="0"/>
        <v>12</v>
      </c>
      <c r="K6" s="110">
        <f t="shared" ref="K6:K22" si="3">J6-H6</f>
        <v>-2</v>
      </c>
    </row>
    <row r="7" spans="2:12" x14ac:dyDescent="0.25">
      <c r="B7" s="2">
        <v>3</v>
      </c>
      <c r="C7" s="110">
        <f>Course!C6</f>
        <v>4</v>
      </c>
      <c r="D7" s="111">
        <f>AVERAGE(Dermot:Neil!D13,Dermot:Neil!I13)</f>
        <v>7.166666666666667</v>
      </c>
      <c r="E7" s="111">
        <f>AVERAGE(Dermot:Neil!E13,Dermot:Neil!J13)</f>
        <v>5.7222222222222223</v>
      </c>
      <c r="F7" s="111">
        <f t="shared" si="1"/>
        <v>1.7222222222222394</v>
      </c>
      <c r="G7" s="112">
        <f>AVERAGE(Dermot:Neil!G13,Dermot:Neil!Q13)</f>
        <v>1.0555555555555556</v>
      </c>
      <c r="H7" s="113">
        <f>Course!D6</f>
        <v>6</v>
      </c>
      <c r="I7" s="5">
        <f t="shared" si="2"/>
        <v>5</v>
      </c>
      <c r="J7" s="5">
        <f t="shared" si="0"/>
        <v>4</v>
      </c>
      <c r="K7" s="110">
        <f t="shared" si="3"/>
        <v>-2</v>
      </c>
    </row>
    <row r="8" spans="2:12" x14ac:dyDescent="0.25">
      <c r="B8" s="2">
        <v>4</v>
      </c>
      <c r="C8" s="110">
        <f>Course!C7</f>
        <v>3</v>
      </c>
      <c r="D8" s="111">
        <f>AVERAGE(Dermot:Neil!D14,Dermot:Neil!I14)</f>
        <v>5.2777777777777777</v>
      </c>
      <c r="E8" s="111">
        <f>AVERAGE(Dermot:Neil!E14,Dermot:Neil!J14)</f>
        <v>4</v>
      </c>
      <c r="F8" s="111">
        <f t="shared" si="1"/>
        <v>1.000000000000016</v>
      </c>
      <c r="G8" s="112">
        <f>AVERAGE(Dermot:Neil!G14,Dermot:Neil!Q14)</f>
        <v>1.3888888888888888</v>
      </c>
      <c r="H8" s="113">
        <f>Course!D7</f>
        <v>12</v>
      </c>
      <c r="I8" s="5">
        <f t="shared" si="2"/>
        <v>9</v>
      </c>
      <c r="J8" s="5">
        <f t="shared" si="0"/>
        <v>8</v>
      </c>
      <c r="K8" s="110">
        <f t="shared" si="3"/>
        <v>-4</v>
      </c>
    </row>
    <row r="9" spans="2:12" x14ac:dyDescent="0.25">
      <c r="B9" s="2">
        <v>5</v>
      </c>
      <c r="C9" s="110">
        <f>Course!C8</f>
        <v>4</v>
      </c>
      <c r="D9" s="111">
        <f>AVERAGE(Dermot:Neil!D15,Dermot:Neil!I15)</f>
        <v>6.1111111111111107</v>
      </c>
      <c r="E9" s="111">
        <f>AVERAGE(Dermot:Neil!E15,Dermot:Neil!J15)</f>
        <v>5.0555555555555554</v>
      </c>
      <c r="F9" s="111">
        <f t="shared" si="1"/>
        <v>1.0555555555555705</v>
      </c>
      <c r="G9" s="112">
        <f>AVERAGE(Dermot:Neil!G15,Dermot:Neil!Q15)</f>
        <v>1.3888888888888888</v>
      </c>
      <c r="H9" s="113">
        <f>Course!D8</f>
        <v>18</v>
      </c>
      <c r="I9" s="5">
        <f t="shared" si="2"/>
        <v>8</v>
      </c>
      <c r="J9" s="5">
        <f t="shared" si="0"/>
        <v>6</v>
      </c>
      <c r="K9" s="110">
        <f t="shared" si="3"/>
        <v>-12</v>
      </c>
    </row>
    <row r="10" spans="2:12" x14ac:dyDescent="0.25">
      <c r="B10" s="2">
        <v>6</v>
      </c>
      <c r="C10" s="110">
        <f>Course!C9</f>
        <v>4</v>
      </c>
      <c r="D10" s="111">
        <f>AVERAGE(Dermot:Neil!D16,Dermot:Neil!I16)</f>
        <v>6.3888888888888893</v>
      </c>
      <c r="E10" s="111">
        <f>AVERAGE(Dermot:Neil!E16,Dermot:Neil!J16)</f>
        <v>4.5</v>
      </c>
      <c r="F10" s="111">
        <f t="shared" si="1"/>
        <v>0.50000000000001399</v>
      </c>
      <c r="G10" s="112">
        <f>AVERAGE(Dermot:Neil!G16,Dermot:Neil!Q16)</f>
        <v>1.7222222222222223</v>
      </c>
      <c r="H10" s="113">
        <f>Course!D9</f>
        <v>4</v>
      </c>
      <c r="I10" s="5">
        <f t="shared" si="2"/>
        <v>16</v>
      </c>
      <c r="J10" s="5">
        <f t="shared" si="0"/>
        <v>18</v>
      </c>
      <c r="K10" s="110">
        <f t="shared" si="3"/>
        <v>14</v>
      </c>
    </row>
    <row r="11" spans="2:12" x14ac:dyDescent="0.25">
      <c r="B11" s="2">
        <v>7</v>
      </c>
      <c r="C11" s="110">
        <f>Course!C10</f>
        <v>4</v>
      </c>
      <c r="D11" s="111">
        <f>AVERAGE(Dermot:Neil!D17,Dermot:Neil!I17)</f>
        <v>6.2222222222222223</v>
      </c>
      <c r="E11" s="111">
        <f>AVERAGE(Dermot:Neil!E17,Dermot:Neil!J17)</f>
        <v>4.5555555555555554</v>
      </c>
      <c r="F11" s="111">
        <f t="shared" si="1"/>
        <v>0.55555555555556835</v>
      </c>
      <c r="G11" s="112">
        <f>AVERAGE(Dermot:Neil!G17,Dermot:Neil!Q17)</f>
        <v>2.1111111111111112</v>
      </c>
      <c r="H11" s="113">
        <f>Course!D10</f>
        <v>2</v>
      </c>
      <c r="I11" s="5">
        <f t="shared" si="2"/>
        <v>15</v>
      </c>
      <c r="J11" s="5">
        <f t="shared" si="0"/>
        <v>16</v>
      </c>
      <c r="K11" s="110">
        <f t="shared" si="3"/>
        <v>14</v>
      </c>
    </row>
    <row r="12" spans="2:12" x14ac:dyDescent="0.25">
      <c r="B12" s="2">
        <v>8</v>
      </c>
      <c r="C12" s="110">
        <f>Course!C11</f>
        <v>4</v>
      </c>
      <c r="D12" s="111">
        <f>AVERAGE(Dermot:Neil!D18,Dermot:Neil!I18)</f>
        <v>5.9444444444444446</v>
      </c>
      <c r="E12" s="111">
        <f>AVERAGE(Dermot:Neil!E18,Dermot:Neil!J18)</f>
        <v>4.666666666666667</v>
      </c>
      <c r="F12" s="111">
        <f t="shared" si="1"/>
        <v>0.66666666666667895</v>
      </c>
      <c r="G12" s="112">
        <f>AVERAGE(Dermot:Neil!G18,Dermot:Neil!Q18)</f>
        <v>1.6111111111111112</v>
      </c>
      <c r="H12" s="113">
        <f>Course!D11</f>
        <v>16</v>
      </c>
      <c r="I12" s="5">
        <f t="shared" si="2"/>
        <v>13</v>
      </c>
      <c r="J12" s="5">
        <f t="shared" si="0"/>
        <v>14</v>
      </c>
      <c r="K12" s="110">
        <f t="shared" si="3"/>
        <v>-2</v>
      </c>
    </row>
    <row r="13" spans="2:12" x14ac:dyDescent="0.25">
      <c r="B13" s="2">
        <v>9</v>
      </c>
      <c r="C13" s="110">
        <f>Course!C12</f>
        <v>3</v>
      </c>
      <c r="D13" s="111">
        <f>AVERAGE(Dermot:Neil!D19,Dermot:Neil!I19)</f>
        <v>5.4444444444444446</v>
      </c>
      <c r="E13" s="111">
        <f>AVERAGE(Dermot:Neil!E19,Dermot:Neil!J19)</f>
        <v>4</v>
      </c>
      <c r="F13" s="111">
        <f t="shared" si="1"/>
        <v>1.0000000000000111</v>
      </c>
      <c r="G13" s="112">
        <f>AVERAGE(Dermot:Neil!G19,Dermot:Neil!Q19)</f>
        <v>1.3888888888888888</v>
      </c>
      <c r="H13" s="113">
        <f>Course!D12</f>
        <v>8</v>
      </c>
      <c r="I13" s="5">
        <f t="shared" si="2"/>
        <v>10</v>
      </c>
      <c r="J13" s="5">
        <f t="shared" si="0"/>
        <v>10</v>
      </c>
      <c r="K13" s="110">
        <f t="shared" si="3"/>
        <v>2</v>
      </c>
    </row>
    <row r="14" spans="2:12" x14ac:dyDescent="0.25">
      <c r="B14" s="2">
        <v>10</v>
      </c>
      <c r="C14" s="110">
        <f>Course!C13</f>
        <v>4</v>
      </c>
      <c r="D14" s="111">
        <f>AVERAGE(Dermot:Neil!D20,Dermot:Neil!I20)</f>
        <v>6</v>
      </c>
      <c r="E14" s="111">
        <f>AVERAGE(Dermot:Neil!E20,Dermot:Neil!J20)</f>
        <v>4.666666666666667</v>
      </c>
      <c r="F14" s="111">
        <f t="shared" si="1"/>
        <v>0.66666666666667695</v>
      </c>
      <c r="G14" s="112">
        <f>AVERAGE(Dermot:Neil!G20,Dermot:Neil!Q20)</f>
        <v>1.3888888888888888</v>
      </c>
      <c r="H14" s="113">
        <f>Course!D13</f>
        <v>15</v>
      </c>
      <c r="I14" s="5">
        <f t="shared" si="2"/>
        <v>14</v>
      </c>
      <c r="J14" s="5">
        <f t="shared" ref="J14:J22" si="4">_xlfn.RANK.EQ(F14,F$14:F$22)*2-1</f>
        <v>13</v>
      </c>
      <c r="K14" s="110">
        <f t="shared" si="3"/>
        <v>-2</v>
      </c>
    </row>
    <row r="15" spans="2:12" x14ac:dyDescent="0.25">
      <c r="B15" s="2">
        <v>11</v>
      </c>
      <c r="C15" s="110">
        <f>Course!C14</f>
        <v>4</v>
      </c>
      <c r="D15" s="111">
        <f>AVERAGE(Dermot:Neil!D21,Dermot:Neil!I21)</f>
        <v>6.3888888888888893</v>
      </c>
      <c r="E15" s="111">
        <f>AVERAGE(Dermot:Neil!E21,Dermot:Neil!J21)</f>
        <v>5.166666666666667</v>
      </c>
      <c r="F15" s="111">
        <f t="shared" si="1"/>
        <v>1.1666666666666761</v>
      </c>
      <c r="G15" s="112">
        <f>AVERAGE(Dermot:Neil!G21,Dermot:Neil!Q21)</f>
        <v>1.3333333333333333</v>
      </c>
      <c r="H15" s="113">
        <f>Course!D14</f>
        <v>13</v>
      </c>
      <c r="I15" s="5">
        <f t="shared" si="2"/>
        <v>6</v>
      </c>
      <c r="J15" s="5">
        <f t="shared" si="4"/>
        <v>7</v>
      </c>
      <c r="K15" s="110">
        <f t="shared" si="3"/>
        <v>-6</v>
      </c>
    </row>
    <row r="16" spans="2:12" x14ac:dyDescent="0.25">
      <c r="B16" s="2">
        <v>12</v>
      </c>
      <c r="C16" s="110">
        <f>Course!C15</f>
        <v>4</v>
      </c>
      <c r="D16" s="111">
        <f>AVERAGE(Dermot:Neil!D22,Dermot:Neil!I22)</f>
        <v>6.333333333333333</v>
      </c>
      <c r="E16" s="111">
        <f>AVERAGE(Dermot:Neil!E22,Dermot:Neil!J22)</f>
        <v>4.833333333333333</v>
      </c>
      <c r="F16" s="111">
        <f t="shared" si="1"/>
        <v>0.83333333333334103</v>
      </c>
      <c r="G16" s="112">
        <f>AVERAGE(Dermot:Neil!G22,Dermot:Neil!Q22)</f>
        <v>1.4444444444444444</v>
      </c>
      <c r="H16" s="113">
        <f>Course!D15</f>
        <v>7</v>
      </c>
      <c r="I16" s="5">
        <f t="shared" si="2"/>
        <v>11</v>
      </c>
      <c r="J16" s="5">
        <f t="shared" si="4"/>
        <v>11</v>
      </c>
      <c r="K16" s="110">
        <f t="shared" si="3"/>
        <v>4</v>
      </c>
    </row>
    <row r="17" spans="2:11" x14ac:dyDescent="0.25">
      <c r="B17" s="2">
        <v>13</v>
      </c>
      <c r="C17" s="110">
        <f>Course!C16</f>
        <v>4</v>
      </c>
      <c r="D17" s="111">
        <f>AVERAGE(Dermot:Neil!D23,Dermot:Neil!I23)</f>
        <v>6.166666666666667</v>
      </c>
      <c r="E17" s="111">
        <f>AVERAGE(Dermot:Neil!E23,Dermot:Neil!J23)</f>
        <v>4.2222222222222223</v>
      </c>
      <c r="F17" s="111">
        <f t="shared" si="1"/>
        <v>0.22222222222222932</v>
      </c>
      <c r="G17" s="112">
        <f>AVERAGE(Dermot:Neil!G23,Dermot:Neil!Q23)</f>
        <v>2.0555555555555554</v>
      </c>
      <c r="H17" s="113">
        <f>Course!D16</f>
        <v>3</v>
      </c>
      <c r="I17" s="5">
        <f t="shared" si="2"/>
        <v>17</v>
      </c>
      <c r="J17" s="5">
        <f t="shared" si="4"/>
        <v>15</v>
      </c>
      <c r="K17" s="110">
        <f t="shared" si="3"/>
        <v>12</v>
      </c>
    </row>
    <row r="18" spans="2:11" x14ac:dyDescent="0.25">
      <c r="B18" s="2">
        <v>14</v>
      </c>
      <c r="C18" s="110">
        <f>Course!C17</f>
        <v>3</v>
      </c>
      <c r="D18" s="111">
        <f>AVERAGE(Dermot:Neil!D24,Dermot:Neil!I24)</f>
        <v>4.166666666666667</v>
      </c>
      <c r="E18" s="111">
        <f>AVERAGE(Dermot:Neil!E24,Dermot:Neil!J24)</f>
        <v>2.9444444444444446</v>
      </c>
      <c r="F18" s="111">
        <f t="shared" si="1"/>
        <v>-5.5555555555549356E-2</v>
      </c>
      <c r="G18" s="112">
        <f>AVERAGE(Dermot:Neil!G24,Dermot:Neil!Q24)</f>
        <v>2.1111111111111112</v>
      </c>
      <c r="H18" s="113">
        <f>Course!D17</f>
        <v>17</v>
      </c>
      <c r="I18" s="5">
        <f t="shared" si="2"/>
        <v>18</v>
      </c>
      <c r="J18" s="5">
        <f t="shared" si="4"/>
        <v>17</v>
      </c>
      <c r="K18" s="110">
        <f t="shared" si="3"/>
        <v>0</v>
      </c>
    </row>
    <row r="19" spans="2:11" x14ac:dyDescent="0.25">
      <c r="B19" s="2">
        <v>15</v>
      </c>
      <c r="C19" s="110">
        <f>Course!C18</f>
        <v>5</v>
      </c>
      <c r="D19" s="111">
        <f>AVERAGE(Dermot:Neil!D25,Dermot:Neil!I25)</f>
        <v>8.3333333333333339</v>
      </c>
      <c r="E19" s="111">
        <f>AVERAGE(Dermot:Neil!E25,Dermot:Neil!J25)</f>
        <v>6.833333333333333</v>
      </c>
      <c r="F19" s="111">
        <f t="shared" si="1"/>
        <v>1.8333333333333381</v>
      </c>
      <c r="G19" s="112">
        <f>AVERAGE(Dermot:Neil!G25,Dermot:Neil!Q25)</f>
        <v>0.83333333333333337</v>
      </c>
      <c r="H19" s="113">
        <f>Course!D18</f>
        <v>5</v>
      </c>
      <c r="I19" s="5">
        <f t="shared" si="2"/>
        <v>4</v>
      </c>
      <c r="J19" s="5">
        <f t="shared" si="4"/>
        <v>5</v>
      </c>
      <c r="K19" s="110">
        <f t="shared" si="3"/>
        <v>0</v>
      </c>
    </row>
    <row r="20" spans="2:11" x14ac:dyDescent="0.25">
      <c r="B20" s="2">
        <v>16</v>
      </c>
      <c r="C20" s="110">
        <f>Course!C19</f>
        <v>4</v>
      </c>
      <c r="D20" s="111">
        <f>AVERAGE(Dermot:Neil!D26,Dermot:Neil!I26)</f>
        <v>8.2222222222222214</v>
      </c>
      <c r="E20" s="111">
        <f>AVERAGE(Dermot:Neil!E26,Dermot:Neil!J26)</f>
        <v>7</v>
      </c>
      <c r="F20" s="111">
        <f t="shared" si="1"/>
        <v>3.000000000000004</v>
      </c>
      <c r="G20" s="112">
        <f>AVERAGE(Dermot:Neil!G26,Dermot:Neil!Q26)</f>
        <v>0.72222222222222221</v>
      </c>
      <c r="H20" s="113">
        <f>Course!D19</f>
        <v>1</v>
      </c>
      <c r="I20" s="5">
        <f t="shared" si="2"/>
        <v>1</v>
      </c>
      <c r="J20" s="5">
        <f t="shared" si="4"/>
        <v>1</v>
      </c>
      <c r="K20" s="110">
        <f t="shared" si="3"/>
        <v>0</v>
      </c>
    </row>
    <row r="21" spans="2:11" x14ac:dyDescent="0.25">
      <c r="B21" s="2">
        <v>17</v>
      </c>
      <c r="C21" s="110">
        <f>Course!C20</f>
        <v>5</v>
      </c>
      <c r="D21" s="111">
        <f>AVERAGE(Dermot:Neil!D27,Dermot:Neil!I27)</f>
        <v>8.0555555555555554</v>
      </c>
      <c r="E21" s="111">
        <f>AVERAGE(Dermot:Neil!E27,Dermot:Neil!J27)</f>
        <v>7.1111111111111107</v>
      </c>
      <c r="F21" s="111">
        <f t="shared" si="1"/>
        <v>2.1111111111111138</v>
      </c>
      <c r="G21" s="112">
        <f>AVERAGE(Dermot:Neil!G27,Dermot:Neil!Q27)</f>
        <v>0.94444444444444442</v>
      </c>
      <c r="H21" s="113">
        <f>Course!D20</f>
        <v>9</v>
      </c>
      <c r="I21" s="5">
        <f t="shared" si="2"/>
        <v>2</v>
      </c>
      <c r="J21" s="5">
        <f t="shared" si="4"/>
        <v>3</v>
      </c>
      <c r="K21" s="110">
        <f t="shared" si="3"/>
        <v>-6</v>
      </c>
    </row>
    <row r="22" spans="2:11" x14ac:dyDescent="0.25">
      <c r="B22" s="2">
        <v>18</v>
      </c>
      <c r="C22" s="110">
        <f>Course!C21</f>
        <v>3</v>
      </c>
      <c r="D22" s="111">
        <f>AVERAGE(Dermot:Neil!D28,Dermot:Neil!I28)</f>
        <v>5.2777777777777777</v>
      </c>
      <c r="E22" s="111">
        <f>AVERAGE(Dermot:Neil!E28,Dermot:Neil!J28)</f>
        <v>4.1111111111111107</v>
      </c>
      <c r="F22" s="111">
        <f t="shared" si="1"/>
        <v>1.1111111111111127</v>
      </c>
      <c r="G22" s="112">
        <f>AVERAGE(Dermot:Neil!G28,Dermot:Neil!Q28)</f>
        <v>1.4444444444444444</v>
      </c>
      <c r="H22" s="113">
        <f>Course!D21</f>
        <v>11</v>
      </c>
      <c r="I22" s="5">
        <f t="shared" si="2"/>
        <v>7</v>
      </c>
      <c r="J22" s="5">
        <f t="shared" si="4"/>
        <v>9</v>
      </c>
      <c r="K22" s="110">
        <f t="shared" si="3"/>
        <v>-2</v>
      </c>
    </row>
  </sheetData>
  <sheetProtection selectLockedCells="1"/>
  <mergeCells count="1">
    <mergeCell ref="B2:K2"/>
  </mergeCells>
  <pageMargins left="0.7" right="0.7" top="0.75" bottom="0.75" header="0.3" footer="0.3"/>
  <pageSetup paperSize="9" orientation="portrait" horizontalDpi="90" verticalDpi="90" r:id="rId1"/>
  <headerFooter>
    <oddHeader>&amp;C&amp;"Calibri"&amp;10&amp;K000000OFFICIAL&amp;1#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224C109724EB40ADD91B2357B7D358" ma:contentTypeVersion="9" ma:contentTypeDescription="Create a new document." ma:contentTypeScope="" ma:versionID="d7fc5ef4d87ea495fe5c8d5f740b8ef0">
  <xsd:schema xmlns:xsd="http://www.w3.org/2001/XMLSchema" xmlns:xs="http://www.w3.org/2001/XMLSchema" xmlns:p="http://schemas.microsoft.com/office/2006/metadata/properties" xmlns:ns2="4d7f0b7a-903e-4561-8529-e5204578f351" targetNamespace="http://schemas.microsoft.com/office/2006/metadata/properties" ma:root="true" ma:fieldsID="50f661f99bbfd267a58c4960152cfc50" ns2:_="">
    <xsd:import namespace="4d7f0b7a-903e-4561-8529-e5204578f35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7f0b7a-903e-4561-8529-e5204578f3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E0B3BDF-332B-4B92-8801-247AEA3B2859}">
  <ds:schemaRefs>
    <ds:schemaRef ds:uri="http://schemas.microsoft.com/office/2006/documentManagement/types"/>
    <ds:schemaRef ds:uri="0f87dd49-3b7d-480e-9dc4-e56f115fce8a"/>
    <ds:schemaRef ds:uri="http://purl.org/dc/elements/1.1/"/>
    <ds:schemaRef ds:uri="f6939fd0-624f-47a5-a755-0cbe519df3a5"/>
    <ds:schemaRef ds:uri="http://purl.org/dc/dcmitype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2269610-0D49-4233-B316-88E9075EFEA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EC28884-082C-449A-B046-6E453A9181C8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4</vt:i4>
      </vt:variant>
    </vt:vector>
  </HeadingPairs>
  <TitlesOfParts>
    <vt:vector size="31" baseType="lpstr">
      <vt:lpstr>Standings - Overall</vt:lpstr>
      <vt:lpstr>Standings - Day #1</vt:lpstr>
      <vt:lpstr>Standings - Day #2</vt:lpstr>
      <vt:lpstr>Scores</vt:lpstr>
      <vt:lpstr>Stats</vt:lpstr>
      <vt:lpstr>Captain's Cup</vt:lpstr>
      <vt:lpstr>Pink Ball</vt:lpstr>
      <vt:lpstr>Pink Ball (Old)</vt:lpstr>
      <vt:lpstr>Averages (Net)</vt:lpstr>
      <vt:lpstr>Averages (Gross)</vt:lpstr>
      <vt:lpstr>Dermot</vt:lpstr>
      <vt:lpstr>Steve</vt:lpstr>
      <vt:lpstr>Jeff</vt:lpstr>
      <vt:lpstr>Rich B</vt:lpstr>
      <vt:lpstr>Tom</vt:lpstr>
      <vt:lpstr>Paddy</vt:lpstr>
      <vt:lpstr>Joel</vt:lpstr>
      <vt:lpstr>Paul</vt:lpstr>
      <vt:lpstr>Neil</vt:lpstr>
      <vt:lpstr>Jacob Marley</vt:lpstr>
      <vt:lpstr>New Eltham Nadgers</vt:lpstr>
      <vt:lpstr>The Green Jackets</vt:lpstr>
      <vt:lpstr>The Dulverton Dickheads</vt:lpstr>
      <vt:lpstr>PaddyJoel</vt:lpstr>
      <vt:lpstr>Pauland.....</vt:lpstr>
      <vt:lpstr>Course</vt:lpstr>
      <vt:lpstr>Lists</vt:lpstr>
      <vt:lpstr>LeftTeam</vt:lpstr>
      <vt:lpstr>PinkBall</vt:lpstr>
      <vt:lpstr>PinkBallFull</vt:lpstr>
      <vt:lpstr>RightTeam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Mander</dc:creator>
  <cp:lastModifiedBy>Richard Mander</cp:lastModifiedBy>
  <cp:lastPrinted>2020-09-21T07:25:28Z</cp:lastPrinted>
  <dcterms:created xsi:type="dcterms:W3CDTF">2014-08-15T11:29:10Z</dcterms:created>
  <dcterms:modified xsi:type="dcterms:W3CDTF">2022-01-28T21:58:41Z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0x01010055224C109724EB40ADD91B2357B7D358</vt:lpwstr>
  </property>
  <property fmtid="{D5CDD505-2E9C-101B-9397-08002B2CF9AE}" pid="3" name="MSIP_Label_8577031b-11bc-4db9-b655-7d79027ad570_Enabled">
    <vt:lpwstr>true</vt:lpwstr>
  </property>
  <property fmtid="{D5CDD505-2E9C-101B-9397-08002B2CF9AE}" pid="4" name="MSIP_Label_8577031b-11bc-4db9-b655-7d79027ad570_SetDate">
    <vt:lpwstr>2020-09-18T18:06:37Z</vt:lpwstr>
  </property>
  <property fmtid="{D5CDD505-2E9C-101B-9397-08002B2CF9AE}" pid="5" name="MSIP_Label_8577031b-11bc-4db9-b655-7d79027ad570_Method">
    <vt:lpwstr>Standard</vt:lpwstr>
  </property>
  <property fmtid="{D5CDD505-2E9C-101B-9397-08002B2CF9AE}" pid="6" name="MSIP_Label_8577031b-11bc-4db9-b655-7d79027ad570_Name">
    <vt:lpwstr>8577031b-11bc-4db9-b655-7d79027ad570</vt:lpwstr>
  </property>
  <property fmtid="{D5CDD505-2E9C-101B-9397-08002B2CF9AE}" pid="7" name="MSIP_Label_8577031b-11bc-4db9-b655-7d79027ad570_SiteId">
    <vt:lpwstr>c22cc3e1-5d7f-4f4d-be03-d5a158cc9409</vt:lpwstr>
  </property>
  <property fmtid="{D5CDD505-2E9C-101B-9397-08002B2CF9AE}" pid="8" name="MSIP_Label_8577031b-11bc-4db9-b655-7d79027ad570_ActionId">
    <vt:lpwstr>548c6a11-0fcb-4bb3-9952-98e54cd76678</vt:lpwstr>
  </property>
  <property fmtid="{D5CDD505-2E9C-101B-9397-08002B2CF9AE}" pid="9" name="MSIP_Label_8577031b-11bc-4db9-b655-7d79027ad570_ContentBits">
    <vt:lpwstr>1</vt:lpwstr>
  </property>
</Properties>
</file>